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75" yWindow="45" windowWidth="13815" windowHeight="11850"/>
  </bookViews>
  <sheets>
    <sheet name="Приложение 11" sheetId="2" r:id="rId1"/>
  </sheets>
  <definedNames>
    <definedName name="_xlnm._FilterDatabase" localSheetId="0" hidden="1">'Приложение 11'!$A$7:$HY$57</definedName>
    <definedName name="_xlnm.Print_Titles" localSheetId="0">'Приложение 11'!$7:$7</definedName>
    <definedName name="_xlnm.Print_Area" localSheetId="0">'Приложение 11'!$A$1:$M$69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2" l="1"/>
  <c r="I33" i="2"/>
  <c r="E31" i="2"/>
  <c r="F33" i="2"/>
  <c r="K57" i="2" l="1"/>
  <c r="L57" i="2" s="1"/>
  <c r="L56" i="2" s="1"/>
  <c r="H57" i="2"/>
  <c r="I57" i="2" s="1"/>
  <c r="I56" i="2" s="1"/>
  <c r="E57" i="2"/>
  <c r="F57" i="2" s="1"/>
  <c r="F56" i="2" s="1"/>
  <c r="K56" i="2"/>
  <c r="J56" i="2"/>
  <c r="G56" i="2"/>
  <c r="E56" i="2"/>
  <c r="D56" i="2"/>
  <c r="L69" i="2"/>
  <c r="I69" i="2"/>
  <c r="F69" i="2"/>
  <c r="L68" i="2"/>
  <c r="I68" i="2"/>
  <c r="F68" i="2"/>
  <c r="L67" i="2"/>
  <c r="I67" i="2"/>
  <c r="F67" i="2"/>
  <c r="L66" i="2"/>
  <c r="I66" i="2"/>
  <c r="F66" i="2"/>
  <c r="L65" i="2"/>
  <c r="I65" i="2"/>
  <c r="F65" i="2"/>
  <c r="L64" i="2"/>
  <c r="I64" i="2"/>
  <c r="F64" i="2"/>
  <c r="L63" i="2"/>
  <c r="I63" i="2"/>
  <c r="F63" i="2"/>
  <c r="L62" i="2"/>
  <c r="I62" i="2"/>
  <c r="F62" i="2"/>
  <c r="L61" i="2"/>
  <c r="I61" i="2"/>
  <c r="F61" i="2"/>
  <c r="L60" i="2"/>
  <c r="I60" i="2"/>
  <c r="F60" i="2"/>
  <c r="L59" i="2"/>
  <c r="I59" i="2"/>
  <c r="F59" i="2"/>
  <c r="L58" i="2"/>
  <c r="I58" i="2"/>
  <c r="F58" i="2"/>
  <c r="H56" i="2" l="1"/>
  <c r="J43" i="2" l="1"/>
  <c r="J47" i="2"/>
  <c r="G43" i="2"/>
  <c r="G42" i="2" s="1"/>
  <c r="G47" i="2"/>
  <c r="D43" i="2"/>
  <c r="K43" i="2"/>
  <c r="K42" i="2" s="1"/>
  <c r="H43" i="2"/>
  <c r="H42" i="2" s="1"/>
  <c r="E43" i="2"/>
  <c r="H31" i="2"/>
  <c r="H30" i="2" s="1"/>
  <c r="L49" i="2"/>
  <c r="I49" i="2"/>
  <c r="F49" i="2"/>
  <c r="I44" i="2"/>
  <c r="F44" i="2"/>
  <c r="L47" i="2"/>
  <c r="I47" i="2"/>
  <c r="F47" i="2"/>
  <c r="I46" i="2"/>
  <c r="F46" i="2"/>
  <c r="L48" i="2"/>
  <c r="F48" i="2"/>
  <c r="L51" i="2"/>
  <c r="I51" i="2"/>
  <c r="F51" i="2"/>
  <c r="L50" i="2"/>
  <c r="I50" i="2"/>
  <c r="F50" i="2"/>
  <c r="L52" i="2"/>
  <c r="I52" i="2"/>
  <c r="F52" i="2"/>
  <c r="L45" i="2"/>
  <c r="I45" i="2"/>
  <c r="F45" i="2"/>
  <c r="J42" i="2"/>
  <c r="D42" i="2"/>
  <c r="K35" i="2"/>
  <c r="K34" i="2" s="1"/>
  <c r="H35" i="2"/>
  <c r="H34" i="2" s="1"/>
  <c r="E35" i="2"/>
  <c r="F35" i="2" s="1"/>
  <c r="I39" i="2"/>
  <c r="L37" i="2"/>
  <c r="I37" i="2"/>
  <c r="F37" i="2"/>
  <c r="L38" i="2"/>
  <c r="I38" i="2"/>
  <c r="F38" i="2"/>
  <c r="G34" i="2"/>
  <c r="J34" i="2"/>
  <c r="D34" i="2"/>
  <c r="L32" i="2"/>
  <c r="I32" i="2"/>
  <c r="G30" i="2"/>
  <c r="J30" i="2"/>
  <c r="K30" i="2"/>
  <c r="D30" i="2"/>
  <c r="L29" i="2" l="1"/>
  <c r="F29" i="2"/>
  <c r="H14" i="2"/>
  <c r="H13" i="2" s="1"/>
  <c r="G14" i="2"/>
  <c r="J14" i="2"/>
  <c r="K14" i="2" l="1"/>
  <c r="E14" i="2"/>
  <c r="L22" i="2"/>
  <c r="I22" i="2"/>
  <c r="F22" i="2"/>
  <c r="L16" i="2"/>
  <c r="I16" i="2"/>
  <c r="F16" i="2"/>
  <c r="L15" i="2"/>
  <c r="I15" i="2"/>
  <c r="F15" i="2"/>
  <c r="L18" i="2"/>
  <c r="I18" i="2"/>
  <c r="F18" i="2"/>
  <c r="L20" i="2"/>
  <c r="I20" i="2"/>
  <c r="F20" i="2"/>
  <c r="L17" i="2"/>
  <c r="I17" i="2"/>
  <c r="F17" i="2"/>
  <c r="L27" i="2"/>
  <c r="I27" i="2"/>
  <c r="F27" i="2"/>
  <c r="L21" i="2"/>
  <c r="I21" i="2"/>
  <c r="F21" i="2"/>
  <c r="K10" i="2"/>
  <c r="K9" i="2" s="1"/>
  <c r="H10" i="2"/>
  <c r="H9" i="2" s="1"/>
  <c r="G9" i="2"/>
  <c r="J9" i="2"/>
  <c r="F41" i="2" l="1"/>
  <c r="F40" i="2"/>
  <c r="F39" i="2"/>
  <c r="F36" i="2"/>
  <c r="E34" i="2" l="1"/>
  <c r="E42" i="2"/>
  <c r="L41" i="2" l="1"/>
  <c r="L40" i="2"/>
  <c r="I41" i="2"/>
  <c r="I40" i="2"/>
  <c r="L55" i="2"/>
  <c r="L54" i="2" s="1"/>
  <c r="L53" i="2" s="1"/>
  <c r="I55" i="2"/>
  <c r="I54" i="2" s="1"/>
  <c r="I53" i="2" s="1"/>
  <c r="F55" i="2"/>
  <c r="F54" i="2" s="1"/>
  <c r="K54" i="2"/>
  <c r="K53" i="2" s="1"/>
  <c r="J54" i="2"/>
  <c r="J53" i="2" s="1"/>
  <c r="H54" i="2"/>
  <c r="H53" i="2" s="1"/>
  <c r="G54" i="2"/>
  <c r="G53" i="2" s="1"/>
  <c r="E54" i="2"/>
  <c r="E53" i="2" s="1"/>
  <c r="D54" i="2"/>
  <c r="D53" i="2" s="1"/>
  <c r="F53" i="2" l="1"/>
  <c r="I48" i="2"/>
  <c r="I29" i="2" l="1"/>
  <c r="H8" i="2"/>
  <c r="E30" i="2"/>
  <c r="F43" i="2" l="1"/>
  <c r="F42" i="2" s="1"/>
  <c r="F34" i="2"/>
  <c r="F32" i="2"/>
  <c r="L39" i="2"/>
  <c r="L36" i="2"/>
  <c r="L35" i="2"/>
  <c r="L34" i="2" s="1"/>
  <c r="L31" i="2"/>
  <c r="L30" i="2" s="1"/>
  <c r="L28" i="2"/>
  <c r="L26" i="2"/>
  <c r="L25" i="2"/>
  <c r="L24" i="2"/>
  <c r="L23" i="2"/>
  <c r="L19" i="2"/>
  <c r="I28" i="2"/>
  <c r="I26" i="2"/>
  <c r="I25" i="2"/>
  <c r="I24" i="2"/>
  <c r="I23" i="2"/>
  <c r="I19" i="2"/>
  <c r="F31" i="2"/>
  <c r="F30" i="2" s="1"/>
  <c r="F28" i="2"/>
  <c r="F26" i="2"/>
  <c r="F25" i="2"/>
  <c r="F24" i="2"/>
  <c r="F23" i="2"/>
  <c r="F19" i="2"/>
  <c r="G13" i="2"/>
  <c r="G8" i="2" s="1"/>
  <c r="J13" i="2"/>
  <c r="J8" i="2" s="1"/>
  <c r="D13" i="2"/>
  <c r="E13" i="2"/>
  <c r="I14" i="2"/>
  <c r="I13" i="2" s="1"/>
  <c r="L14" i="2"/>
  <c r="L13" i="2" s="1"/>
  <c r="F14" i="2" l="1"/>
  <c r="F13" i="2" s="1"/>
  <c r="K13" i="2"/>
  <c r="K8" i="2" s="1"/>
  <c r="L46" i="2"/>
  <c r="L44" i="2"/>
  <c r="L43" i="2"/>
  <c r="L42" i="2" s="1"/>
  <c r="L12" i="2"/>
  <c r="L11" i="2"/>
  <c r="L10" i="2"/>
  <c r="L9" i="2" s="1"/>
  <c r="I43" i="2"/>
  <c r="I42" i="2" s="1"/>
  <c r="I36" i="2"/>
  <c r="I35" i="2"/>
  <c r="I34" i="2" s="1"/>
  <c r="I31" i="2"/>
  <c r="I30" i="2" s="1"/>
  <c r="I12" i="2"/>
  <c r="I11" i="2"/>
  <c r="I10" i="2"/>
  <c r="I9" i="2" s="1"/>
  <c r="E10" i="2"/>
  <c r="E9" i="2" s="1"/>
  <c r="D9" i="2"/>
  <c r="D8" i="2" s="1"/>
  <c r="F12" i="2"/>
  <c r="L8" i="2" l="1"/>
  <c r="I8" i="2"/>
  <c r="F8" i="2"/>
  <c r="E8" i="2"/>
  <c r="F11" i="2"/>
  <c r="F10" i="2" s="1"/>
  <c r="F9" i="2" s="1"/>
</calcChain>
</file>

<file path=xl/sharedStrings.xml><?xml version="1.0" encoding="utf-8"?>
<sst xmlns="http://schemas.openxmlformats.org/spreadsheetml/2006/main" count="145" uniqueCount="111">
  <si>
    <t>Подпрограмма "Дорожное хозяйство"</t>
  </si>
  <si>
    <t>Подпрограмма "Создание условий для обеспечения качественными коммунальными услугами"</t>
  </si>
  <si>
    <t>Подпрограмма "Содействие развитию жилищного строительства"</t>
  </si>
  <si>
    <t>Подпрограмма "Ресурсное обеспечение в сфере образования, науки и молодежной политики"</t>
  </si>
  <si>
    <t>Подпрограмма "Территориальное планирование учреждений здравоохранения Ханты-Мансийского автономного округа – Югры"</t>
  </si>
  <si>
    <t>Белоярский район</t>
  </si>
  <si>
    <t xml:space="preserve">Изменение объема бюджетных ассигнований, выделенных из бюджета автономного округа на капитальные вложения объектов муниципальной собственности 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</si>
  <si>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</si>
  <si>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</si>
  <si>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</si>
  <si>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</si>
  <si>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</si>
  <si>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Улица Киртбая от ул. 1 "З" до ул. 3 "З"</t>
  </si>
  <si>
    <t>г. Нижневартовск</t>
  </si>
  <si>
    <t>г. Сургут</t>
  </si>
  <si>
    <t>г. Ханты-Мансийск</t>
  </si>
  <si>
    <t>Советский район</t>
  </si>
  <si>
    <t>Кондинский район</t>
  </si>
  <si>
    <t>2020 год</t>
  </si>
  <si>
    <t>2021 год</t>
  </si>
  <si>
    <t>Государственная программа "Современное здравоохранение"</t>
  </si>
  <si>
    <t>Реконструкция больничного комплекса на 235 коек и 665 посещений в смену в г. Советский Советского района. Первый и четвертый этап строительства (ПИР)</t>
  </si>
  <si>
    <t>Реконструкция больничного комплекса на 235 коек и 665 посещений в смену в г.Советский Советского района. Второй и третий этапы строительства (ПИР)</t>
  </si>
  <si>
    <t>Строительство объектов муниципальной собственности</t>
  </si>
  <si>
    <t>Государственная программа автономного округа «Развитие образования»</t>
  </si>
  <si>
    <t>г. Когалым</t>
  </si>
  <si>
    <t>Детский сад на 320 мест в 8 микрорайоне города Когалыма</t>
  </si>
  <si>
    <t>Березовский район</t>
  </si>
  <si>
    <t>Средняя школа, пгт. Березово</t>
  </si>
  <si>
    <t>Октябрьский район</t>
  </si>
  <si>
    <t>Комплекс «Школа-детский сад» в пгт. Талинка Октябрьского района</t>
  </si>
  <si>
    <t>Государственная программа "Развитие физической культуры и спорта"</t>
  </si>
  <si>
    <t>Подпрограмма "Развитие физической культуры и массового спорта"</t>
  </si>
  <si>
    <t xml:space="preserve">Инженерные сети теплоснабжения, водоснабжения и канализации пгт. Междуреченский  </t>
  </si>
  <si>
    <t>г. Радужный</t>
  </si>
  <si>
    <t>Государственная программа "Жилищно-коммунальный комплекс и городская среда"</t>
  </si>
  <si>
    <t>г. Пыть-Ях</t>
  </si>
  <si>
    <t>Обеспечение водоснабжением г.Белоярский</t>
  </si>
  <si>
    <t>Реконструкция ВОС-1 (2 очередь), г.Пыть-Ях</t>
  </si>
  <si>
    <t>Утвержденный план</t>
  </si>
  <si>
    <t>Государственная программа "Культурное пространство"</t>
  </si>
  <si>
    <t>Государственная программа "Современная транспортная система"</t>
  </si>
  <si>
    <t>г. Нефтеюганск</t>
  </si>
  <si>
    <t>Сургутский район</t>
  </si>
  <si>
    <t>2019 год</t>
  </si>
  <si>
    <t>Дорога №5 (ул. Киевская (от ул. Парковая до ул. Объездная-1) (участок от ул. Парковая до ул. Жилая)</t>
  </si>
  <si>
    <t>Улица Маяковского на участке от ул. 30 лет Победы до ул. Университетской в г. Сургуте</t>
  </si>
  <si>
    <t>Объездная автомобильная дорога г. Сургута (Объездная автомобильная дорога 1 "З", VII пусковой комплекс, съезд на улицу Геологическую)</t>
  </si>
  <si>
    <t>Реконструкция автомобильных дорог для организации автобусного движения в пгт. Белый Яр</t>
  </si>
  <si>
    <t>Автодорога в с.Шеркалы (подъездные пути к мосту через р.Курко-Сойм в с.Шеркалы Октябрьского района)</t>
  </si>
  <si>
    <t>Реконструкция. Автомобильная дорога по улице № 1-12, участок № 2 автодороги от улицы № 3 до улицы № 11 (ул.Новая) 2 этап</t>
  </si>
  <si>
    <t>Улица № 20 (Романтиков) от улицы № 22 (Профсоюзная) до улицы Мира г. Нижневартовска</t>
  </si>
  <si>
    <t>Улица Мира от улицы Героев Самотлора до Восточного обхода г. Нижневартовска</t>
  </si>
  <si>
    <t>Государственная программа "Развитие жилищной сферы"</t>
  </si>
  <si>
    <t>Улица Ленина от улицы Ханты-Мансийской до Восточного обхода г. Нижневартовска (1, 2 этапы)</t>
  </si>
  <si>
    <t>«Средняя общеобразовательная школа» на 825 мест в квартале №18 Восточного планировочного района г. Нижневартовска</t>
  </si>
  <si>
    <t>Детский сад на 240 мест в пгт. Октябрьское, Октябрьского района</t>
  </si>
  <si>
    <t>Детский сад на 60 мест в с. Саранпауль Березовского района</t>
  </si>
  <si>
    <t>Образовательно-молодежный центр с блоком питания</t>
  </si>
  <si>
    <t>г. Лангепас</t>
  </si>
  <si>
    <t>Реконструкция здания муниципального образовательного учреждения "Средняя общеобразовательная школа № 4" и муниципального общеобразовательного учреждения "Гимназия № 6", г. Лангепас, ул. Мира, д. 28 (II этап)</t>
  </si>
  <si>
    <t>Средняя общеобразовательная школа «Гимназия № 1» в г. Ханты-Мансийске. Блок 2</t>
  </si>
  <si>
    <t>Средняя общеобразовательная школа в микрорайоне 32 г. Сургута</t>
  </si>
  <si>
    <t>Средняя общеобразовательная школа в микрорайоне 33 г. Сургута</t>
  </si>
  <si>
    <t>Средняя общеобразовательная школа в п. Приполярный Березовского района</t>
  </si>
  <si>
    <t>Средняя общеобразовательная школа на 900 учащихся в квартале №18 г.Нижневартовска (ПИР)</t>
  </si>
  <si>
    <t>Школа-детский сад в д. Ушья</t>
  </si>
  <si>
    <t>Молодежно-спортивный досуговый центр</t>
  </si>
  <si>
    <t>г. Нягань</t>
  </si>
  <si>
    <t>Жилые улицы, магистральные инженерные сети и инженерное обеспечение микрорайонов № 6, 7 ж. р. Центральный в г. Нягань</t>
  </si>
  <si>
    <t>Инженерные сети микрорайона "Восточный". Сети водоснабжения</t>
  </si>
  <si>
    <t>Бытовая канализация г.Нягани. ГКНС и КОС г. Нягань Ханты-Мансийского автономного округа - Югры с доведением производительности КОС до 27000 м.куб./сут. (2 этап)</t>
  </si>
  <si>
    <t>Водозаборные очистные сооружения № 1. Водоочистная станция 16 000 м3/сут. Реконструкция станции обезжелезивания № 1 в г. Лянтор</t>
  </si>
  <si>
    <t>ВОС на 200 м3/сут. в с. Леуши Кондинского района Ханты-Мансийского автономного округа - Югры</t>
  </si>
  <si>
    <t>ВОС на 300 куб/сут. в с. Болчары Кондинского района</t>
  </si>
  <si>
    <t>Реконструкция ВОС-3 г. Пыть-Ях</t>
  </si>
  <si>
    <t>Строительство инженерных сетей в микрорайоне Береговая зона</t>
  </si>
  <si>
    <t>Строительство канализационных очистных сооружений в с. Казым Белоярского района</t>
  </si>
  <si>
    <t>Государственная программа "Экологическая безопасность"</t>
  </si>
  <si>
    <t>Подпрограмма "Развитие водохозяйственного комплекса в Ханты-Мансийском автономном округе – Югре"</t>
  </si>
  <si>
    <t>Дамба обвалования в пгт.Приобье Октябрьского района (2 очередь)</t>
  </si>
  <si>
    <t>Ответственным исполнителем ГП предлагается уменьшение бюджетных ассигнований, в связи с передачей объекта в государственную собственность</t>
  </si>
  <si>
    <t>Ответственным исполнителем ГП предлагается уменьшение бюджетных ассигнований под планируемые объемы выполнения работ.</t>
  </si>
  <si>
    <t>Ответственным исполнителем ГП предлагается уменьшение бюджетных ассигнований на объем средств федерального бюджета</t>
  </si>
  <si>
    <t>Ответственным исполнителем ГП предлагается перераспределение бюджетных ассигнований, в связи с заменой объекта планируемого к софинансированию из федерального бюджета.</t>
  </si>
  <si>
    <t>Ответственным исполнителем ГП предлагается увеличение бюджетных ассигнований на строительство объекта</t>
  </si>
  <si>
    <t>Ответственным исполнителем ГП предлагается увеличение бюджетных ассигнований на завершение строительства объекта.</t>
  </si>
  <si>
    <t>Ответственным исполнителем ГП предлагается увеличение бюджетных ассигнований на завершение реконструкции объекта.</t>
  </si>
  <si>
    <t>Ответственным исполнителем ГП предлагается уменьшение сложившейся экономии по результатам торгов.</t>
  </si>
  <si>
    <t>Ответственным исполнителем ГП предлагается изменение механизма реализации мероприятия (путем коцессионного соглашения или приобретения объекта).</t>
  </si>
  <si>
    <t>Ответственным исполнителем ГП предлагается увеличение бюджетных ассигнований на приобретение оборудования с целью ввода объекта в эксплуатацию.</t>
  </si>
  <si>
    <t>Ответственным исполнителем ГП предлагается перераспределение бюджетных ассигнований по годам с целью строительства 2 этапа в более ранние сроки.</t>
  </si>
  <si>
    <t>Ответственным исполнителем ГП предлагается увеличение бюджетных ассигнований на строительство объекта в более ранние сроки, чем предусмотрено государственной программой, с целью обеспечения чистой питьевой водой, обеспечения исполнение Указа Президента Российской Федерации от 07.05.2018 № 204</t>
  </si>
  <si>
    <t>Ответственным исполнителем ГП предлагается увеличение бюджетных ассигнований на строительство объекта в более ранние сроки, чем предусмотрено государственной программой, с целью предотвращения чрезвычайных ситуаций.</t>
  </si>
  <si>
    <t>Ответственным исполнителем ГП предлагается увеличение средств в целях обеспечения строительства объекта.</t>
  </si>
  <si>
    <t>Ответственным исполнителем ГП предлагается предусмотреть средства с целью обеспечения принятых обязательств.</t>
  </si>
  <si>
    <t>В соответствии с заключением о проверке достоверности определения сметной стоимости уточнена стоимость строительства объекта.</t>
  </si>
  <si>
    <t>«Жилой комплекс «Иртыш» в микрорайоне Гидронамыв». Строительство улиц и дорог» 2 этап строительства</t>
  </si>
  <si>
    <t>Ответственным исполнителем ГП предлагается предусмотреть средства в целях осуществления строительства объекта.</t>
  </si>
  <si>
    <t>Ответственным исполнителем ГП предлагается уменьшение средств на 2019 год в связи с увеличением финансирования  объекта по государственной программе "Развитие жилищной сферы".</t>
  </si>
  <si>
    <t>Ответственным исполнителем ГП предлагается увеличение бюджетных ассигнований под планируемый объем работ.</t>
  </si>
  <si>
    <t>Реконструкция. Автомобильная дорога по улице № 1-12, участок № 2 автодороги от улицы № 3 до улицы № 11 (ул.Новая) 1 этап</t>
  </si>
  <si>
    <t>Ответственным исполнителем ГП предлагается продолжение реконструкции (2 этап), начиная с 2019 года.</t>
  </si>
  <si>
    <t>Магистральные улицы микрорайонов №№ 5,6,7, ж. р. Центральный микрорайоны №№ 5,6,7 г. Нягань</t>
  </si>
  <si>
    <t>Ответственным исполнителем ГП предлагается увеличение средств для обеспечения завершения строительства объекта, планируемого к вводу в текущем году.</t>
  </si>
  <si>
    <t>Ответственным исполнителем ГП предлагается перераспределение средств с целью обеспечения завершения строительства объектов с более высокой степенью готовности.</t>
  </si>
  <si>
    <t>Автомобильные дороги микрорайона «Гидронамыв» в г.п. Белый Яр</t>
  </si>
  <si>
    <t>Ответственным исполнителем ГП предлагается включение объекта.</t>
  </si>
  <si>
    <t>г. Мегион</t>
  </si>
  <si>
    <t>Спортивный центр с универсальным игровым залом и плоскостными спортивными сооружениями в г. Мегионе</t>
  </si>
  <si>
    <t>Приложение 15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</si>
</sst>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\ 0\ 00\ 00000"/>
    <numFmt numFmtId="166" formatCode="#,##0.0_ ;\-#,##0.0\ "/>
    <numFmt numFmtId="167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5">
    <xf numFmtId="0" fontId="0" fillId="0" borderId="0" xfId="0"/>
    <xf numFmtId="165" fontId="3" fillId="0" borderId="1" xfId="1" applyNumberFormat="1" applyFont="1" applyFill="1" applyBorder="1" applyAlignment="1" applyProtection="1">
      <alignment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Border="1" applyAlignment="1" applyProtection="1">
      <alignment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vertical="center" wrapText="1"/>
    </xf>
    <xf numFmtId="0" fontId="3" fillId="0" borderId="0" xfId="1" applyNumberFormat="1" applyFont="1" applyFill="1" applyAlignment="1" applyProtection="1">
      <alignment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vertical="center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 applyProtection="1">
      <alignment vertical="center"/>
      <protection hidden="1"/>
    </xf>
    <xf numFmtId="165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5" fillId="0" borderId="0" xfId="2" applyFont="1" applyFill="1" applyAlignment="1" applyProtection="1">
      <alignment horizontal="left" vertical="center"/>
      <protection hidden="1"/>
    </xf>
    <xf numFmtId="0" fontId="5" fillId="0" borderId="0" xfId="2" applyFont="1" applyFill="1" applyAlignment="1" applyProtection="1">
      <alignment vertical="center"/>
      <protection hidden="1"/>
    </xf>
    <xf numFmtId="0" fontId="3" fillId="0" borderId="0" xfId="5" applyFont="1" applyFill="1" applyAlignment="1" applyProtection="1">
      <alignment horizontal="right" vertical="center" wrapText="1"/>
      <protection hidden="1"/>
    </xf>
    <xf numFmtId="0" fontId="5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vertical="center" wrapText="1"/>
      <protection hidden="1"/>
    </xf>
    <xf numFmtId="0" fontId="3" fillId="0" borderId="1" xfId="3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Alignment="1">
      <alignment vertical="center" wrapText="1"/>
    </xf>
    <xf numFmtId="164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vertical="center" wrapText="1"/>
      <protection hidden="1"/>
    </xf>
    <xf numFmtId="165" fontId="3" fillId="0" borderId="1" xfId="3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>
      <alignment horizontal="left" vertical="center"/>
    </xf>
    <xf numFmtId="164" fontId="3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5" xfId="1" applyNumberFormat="1" applyFont="1" applyFill="1" applyBorder="1" applyAlignment="1" applyProtection="1">
      <alignment vertical="center" wrapText="1"/>
      <protection hidden="1"/>
    </xf>
    <xf numFmtId="164" fontId="3" fillId="0" borderId="6" xfId="1" applyNumberFormat="1" applyFont="1" applyFill="1" applyBorder="1" applyAlignment="1" applyProtection="1">
      <alignment vertical="center" wrapText="1"/>
      <protection hidden="1"/>
    </xf>
    <xf numFmtId="0" fontId="3" fillId="0" borderId="5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2" applyNumberFormat="1" applyFont="1" applyFill="1" applyBorder="1" applyAlignment="1" applyProtection="1">
      <alignment horizontal="center" vertical="center"/>
      <protection hidden="1"/>
    </xf>
    <xf numFmtId="0" fontId="3" fillId="0" borderId="3" xfId="2" applyNumberFormat="1" applyFont="1" applyFill="1" applyBorder="1" applyAlignment="1" applyProtection="1">
      <alignment horizontal="center" vertical="center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8" fillId="0" borderId="0" xfId="3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4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abSelected="1" view="pageBreakPreview" zoomScale="80" zoomScaleNormal="70" zoomScaleSheetLayoutView="80" workbookViewId="0">
      <pane xSplit="3" ySplit="7" topLeftCell="D11" activePane="bottomRight" state="frozen"/>
      <selection pane="topRight" activeCell="D1" sqref="D1"/>
      <selection pane="bottomLeft" activeCell="A8" sqref="A8"/>
      <selection pane="bottomRight" activeCell="F19" sqref="F19"/>
    </sheetView>
  </sheetViews>
  <sheetFormatPr defaultColWidth="9.140625" defaultRowHeight="15.75" x14ac:dyDescent="0.25"/>
  <cols>
    <col min="1" max="1" width="1" style="16" customWidth="1"/>
    <col min="2" max="2" width="18.5703125" style="32" customWidth="1"/>
    <col min="3" max="3" width="49.85546875" style="32" customWidth="1"/>
    <col min="4" max="12" width="16.28515625" style="16" customWidth="1"/>
    <col min="13" max="13" width="63.7109375" style="25" customWidth="1"/>
    <col min="14" max="14" width="2.42578125" style="16" customWidth="1"/>
    <col min="15" max="233" width="9.140625" style="16" customWidth="1"/>
    <col min="234" max="16384" width="9.140625" style="16"/>
  </cols>
  <sheetData>
    <row r="1" spans="1:13" x14ac:dyDescent="0.25">
      <c r="B1" s="17"/>
      <c r="C1" s="18"/>
      <c r="D1" s="19"/>
      <c r="E1" s="19"/>
      <c r="F1" s="19"/>
      <c r="G1" s="19"/>
      <c r="H1" s="19"/>
      <c r="I1" s="19"/>
      <c r="J1" s="19"/>
      <c r="K1" s="19"/>
      <c r="L1" s="19"/>
      <c r="M1" s="20" t="s">
        <v>110</v>
      </c>
    </row>
    <row r="2" spans="1:13" ht="16.5" customHeight="1" x14ac:dyDescent="0.25">
      <c r="B2" s="17"/>
      <c r="C2" s="21"/>
      <c r="D2" s="19"/>
      <c r="E2" s="19"/>
      <c r="F2" s="19"/>
      <c r="G2" s="19"/>
      <c r="H2" s="19"/>
      <c r="I2" s="19"/>
      <c r="J2" s="19"/>
      <c r="K2" s="19"/>
      <c r="L2" s="19"/>
      <c r="M2" s="22"/>
    </row>
    <row r="3" spans="1:13" ht="16.5" customHeight="1" x14ac:dyDescent="0.25">
      <c r="B3" s="53" t="s">
        <v>6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16.5" customHeight="1" x14ac:dyDescent="0.25"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3" ht="16.5" customHeight="1" x14ac:dyDescent="0.25">
      <c r="B5" s="17"/>
      <c r="C5" s="21"/>
      <c r="D5" s="19"/>
      <c r="E5" s="19"/>
      <c r="F5" s="19"/>
      <c r="G5" s="19"/>
      <c r="H5" s="19"/>
      <c r="I5" s="19"/>
      <c r="J5" s="19"/>
      <c r="K5" s="19"/>
      <c r="L5" s="19"/>
      <c r="M5" s="22"/>
    </row>
    <row r="6" spans="1:13" s="10" customFormat="1" x14ac:dyDescent="0.25">
      <c r="B6" s="54" t="s">
        <v>8</v>
      </c>
      <c r="C6" s="54"/>
      <c r="D6" s="45" t="s">
        <v>44</v>
      </c>
      <c r="E6" s="46"/>
      <c r="F6" s="47"/>
      <c r="G6" s="45" t="s">
        <v>18</v>
      </c>
      <c r="H6" s="46"/>
      <c r="I6" s="47"/>
      <c r="J6" s="45" t="s">
        <v>19</v>
      </c>
      <c r="K6" s="46"/>
      <c r="L6" s="47"/>
      <c r="M6" s="23" t="s">
        <v>7</v>
      </c>
    </row>
    <row r="7" spans="1:13" s="25" customFormat="1" ht="31.5" x14ac:dyDescent="0.25">
      <c r="A7" s="24"/>
      <c r="B7" s="54"/>
      <c r="C7" s="54"/>
      <c r="D7" s="28" t="s">
        <v>39</v>
      </c>
      <c r="E7" s="28" t="s">
        <v>9</v>
      </c>
      <c r="F7" s="28" t="s">
        <v>11</v>
      </c>
      <c r="G7" s="28" t="s">
        <v>39</v>
      </c>
      <c r="H7" s="28" t="s">
        <v>9</v>
      </c>
      <c r="I7" s="28" t="s">
        <v>11</v>
      </c>
      <c r="J7" s="28" t="s">
        <v>39</v>
      </c>
      <c r="K7" s="28" t="s">
        <v>9</v>
      </c>
      <c r="L7" s="28" t="s">
        <v>11</v>
      </c>
      <c r="M7" s="28" t="s">
        <v>10</v>
      </c>
    </row>
    <row r="8" spans="1:13" s="6" customFormat="1" ht="18.75" x14ac:dyDescent="0.25">
      <c r="A8" s="3"/>
      <c r="B8" s="51" t="s">
        <v>23</v>
      </c>
      <c r="C8" s="52"/>
      <c r="D8" s="4">
        <f>D9+D13+D29+D30+D34+D42+D53+D56</f>
        <v>5152855.8999999994</v>
      </c>
      <c r="E8" s="4">
        <f t="shared" ref="E8:L8" si="0">E9+E13+E29+E30+E34+E42+E53+E56</f>
        <v>-526522.10000000021</v>
      </c>
      <c r="F8" s="4">
        <f t="shared" si="0"/>
        <v>4626333.8</v>
      </c>
      <c r="G8" s="4">
        <f t="shared" si="0"/>
        <v>5314579.8000000007</v>
      </c>
      <c r="H8" s="4">
        <f t="shared" si="0"/>
        <v>2222558</v>
      </c>
      <c r="I8" s="4">
        <f t="shared" si="0"/>
        <v>7537137.8000000007</v>
      </c>
      <c r="J8" s="4">
        <f t="shared" si="0"/>
        <v>2871034.8</v>
      </c>
      <c r="K8" s="4">
        <f t="shared" si="0"/>
        <v>-300763</v>
      </c>
      <c r="L8" s="4">
        <f t="shared" si="0"/>
        <v>2570271.7999999998</v>
      </c>
      <c r="M8" s="5"/>
    </row>
    <row r="9" spans="1:13" s="10" customFormat="1" ht="33" customHeight="1" x14ac:dyDescent="0.25">
      <c r="A9" s="7"/>
      <c r="B9" s="43" t="s">
        <v>20</v>
      </c>
      <c r="C9" s="43"/>
      <c r="D9" s="8">
        <f>D10</f>
        <v>14803</v>
      </c>
      <c r="E9" s="8">
        <f t="shared" ref="E9:L9" si="1">E10</f>
        <v>-14803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 t="shared" si="1"/>
        <v>0</v>
      </c>
      <c r="J9" s="8">
        <f t="shared" si="1"/>
        <v>0</v>
      </c>
      <c r="K9" s="8">
        <f t="shared" si="1"/>
        <v>0</v>
      </c>
      <c r="L9" s="8">
        <f t="shared" si="1"/>
        <v>0</v>
      </c>
      <c r="M9" s="9"/>
    </row>
    <row r="10" spans="1:13" s="10" customFormat="1" ht="33" customHeight="1" x14ac:dyDescent="0.25">
      <c r="A10" s="7"/>
      <c r="B10" s="44" t="s">
        <v>4</v>
      </c>
      <c r="C10" s="44"/>
      <c r="D10" s="11">
        <v>14803</v>
      </c>
      <c r="E10" s="11">
        <f t="shared" ref="E10:F10" si="2">E11+E12</f>
        <v>-14803</v>
      </c>
      <c r="F10" s="11">
        <f t="shared" si="2"/>
        <v>0</v>
      </c>
      <c r="G10" s="11">
        <v>0</v>
      </c>
      <c r="H10" s="11">
        <f>H11+H12</f>
        <v>0</v>
      </c>
      <c r="I10" s="11">
        <f t="shared" ref="I10:I69" si="3">G10+H10</f>
        <v>0</v>
      </c>
      <c r="J10" s="11">
        <v>0</v>
      </c>
      <c r="K10" s="11">
        <f>K11+K12</f>
        <v>0</v>
      </c>
      <c r="L10" s="11">
        <f t="shared" ref="L10:L69" si="4">J10+K10</f>
        <v>0</v>
      </c>
      <c r="M10" s="9"/>
    </row>
    <row r="11" spans="1:13" s="10" customFormat="1" ht="63" customHeight="1" x14ac:dyDescent="0.25">
      <c r="A11" s="7"/>
      <c r="B11" s="48" t="s">
        <v>16</v>
      </c>
      <c r="C11" s="27" t="s">
        <v>22</v>
      </c>
      <c r="D11" s="11">
        <v>9803</v>
      </c>
      <c r="E11" s="11">
        <v>-9803</v>
      </c>
      <c r="F11" s="11">
        <f t="shared" ref="F11:F12" si="5">D11+E11</f>
        <v>0</v>
      </c>
      <c r="G11" s="11">
        <v>0</v>
      </c>
      <c r="H11" s="11">
        <v>0</v>
      </c>
      <c r="I11" s="11">
        <f t="shared" si="3"/>
        <v>0</v>
      </c>
      <c r="J11" s="11">
        <v>0</v>
      </c>
      <c r="K11" s="11">
        <v>0</v>
      </c>
      <c r="L11" s="11">
        <f t="shared" si="4"/>
        <v>0</v>
      </c>
      <c r="M11" s="36" t="s">
        <v>81</v>
      </c>
    </row>
    <row r="12" spans="1:13" s="10" customFormat="1" ht="63" x14ac:dyDescent="0.25">
      <c r="A12" s="7"/>
      <c r="B12" s="49"/>
      <c r="C12" s="27" t="s">
        <v>21</v>
      </c>
      <c r="D12" s="11">
        <v>5000</v>
      </c>
      <c r="E12" s="11">
        <v>-5000</v>
      </c>
      <c r="F12" s="11">
        <f t="shared" si="5"/>
        <v>0</v>
      </c>
      <c r="G12" s="11">
        <v>0</v>
      </c>
      <c r="H12" s="11">
        <v>0</v>
      </c>
      <c r="I12" s="11">
        <f t="shared" si="3"/>
        <v>0</v>
      </c>
      <c r="J12" s="11">
        <v>0</v>
      </c>
      <c r="K12" s="11">
        <v>0</v>
      </c>
      <c r="L12" s="11">
        <f t="shared" si="4"/>
        <v>0</v>
      </c>
      <c r="M12" s="37"/>
    </row>
    <row r="13" spans="1:13" s="10" customFormat="1" ht="33" customHeight="1" x14ac:dyDescent="0.25">
      <c r="A13" s="7"/>
      <c r="B13" s="43" t="s">
        <v>24</v>
      </c>
      <c r="C13" s="43"/>
      <c r="D13" s="8">
        <f>D14</f>
        <v>3136615.5999999996</v>
      </c>
      <c r="E13" s="8">
        <f t="shared" ref="E13:L13" si="6">E14</f>
        <v>-1352529.4</v>
      </c>
      <c r="F13" s="8">
        <f t="shared" si="6"/>
        <v>1784086.1999999997</v>
      </c>
      <c r="G13" s="8">
        <f t="shared" si="6"/>
        <v>4015873.7</v>
      </c>
      <c r="H13" s="8">
        <f>H14</f>
        <v>881304.5</v>
      </c>
      <c r="I13" s="8">
        <f t="shared" si="6"/>
        <v>4897178.2</v>
      </c>
      <c r="J13" s="8">
        <f t="shared" si="6"/>
        <v>1929131.1</v>
      </c>
      <c r="K13" s="8">
        <f t="shared" si="6"/>
        <v>-404263</v>
      </c>
      <c r="L13" s="8">
        <f t="shared" si="6"/>
        <v>1524868.1</v>
      </c>
      <c r="M13" s="9"/>
    </row>
    <row r="14" spans="1:13" s="10" customFormat="1" ht="33" customHeight="1" x14ac:dyDescent="0.25">
      <c r="A14" s="7"/>
      <c r="B14" s="44" t="s">
        <v>3</v>
      </c>
      <c r="C14" s="44"/>
      <c r="D14" s="11">
        <v>3136615.5999999996</v>
      </c>
      <c r="E14" s="11">
        <f>E15+E16+E17+E18+E19+E20+E21+E22+E23+E24+E25+E26+E27+E28</f>
        <v>-1352529.4</v>
      </c>
      <c r="F14" s="11">
        <f>D14+E14</f>
        <v>1784086.1999999997</v>
      </c>
      <c r="G14" s="11">
        <f>3949325+66548.7</f>
        <v>4015873.7</v>
      </c>
      <c r="H14" s="11">
        <f>H15+H16+H17+H18+H19+H20+H21+H22+H23+H24+H25+H26+H27+H28</f>
        <v>881304.5</v>
      </c>
      <c r="I14" s="11">
        <f>G14+H14</f>
        <v>4897178.2</v>
      </c>
      <c r="J14" s="11">
        <f>1776366.3+152764.8</f>
        <v>1929131.1</v>
      </c>
      <c r="K14" s="11">
        <f>K15+K16+K17+K18+K19+K20+K21+K22+K23+K24+K25+K26+K27+K28</f>
        <v>-404263</v>
      </c>
      <c r="L14" s="11">
        <f>J14+K14</f>
        <v>1524868.1</v>
      </c>
      <c r="M14" s="9"/>
    </row>
    <row r="15" spans="1:13" s="10" customFormat="1" ht="33" customHeight="1" x14ac:dyDescent="0.25">
      <c r="A15" s="7"/>
      <c r="B15" s="41" t="s">
        <v>14</v>
      </c>
      <c r="C15" s="27" t="s">
        <v>62</v>
      </c>
      <c r="D15" s="11">
        <v>361619</v>
      </c>
      <c r="E15" s="11">
        <v>-116981.9</v>
      </c>
      <c r="F15" s="11">
        <f t="shared" ref="F15:F33" si="7">D15+E15</f>
        <v>244637.1</v>
      </c>
      <c r="G15" s="11">
        <v>451098.6</v>
      </c>
      <c r="H15" s="11">
        <v>-27666.7</v>
      </c>
      <c r="I15" s="11">
        <f t="shared" ref="I15:I29" si="8">G15+H15</f>
        <v>423431.89999999997</v>
      </c>
      <c r="J15" s="11">
        <v>0</v>
      </c>
      <c r="K15" s="11">
        <v>0</v>
      </c>
      <c r="L15" s="11">
        <f t="shared" ref="L15:L39" si="9">J15+K15</f>
        <v>0</v>
      </c>
      <c r="M15" s="36" t="s">
        <v>82</v>
      </c>
    </row>
    <row r="16" spans="1:13" s="10" customFormat="1" ht="33" customHeight="1" x14ac:dyDescent="0.25">
      <c r="A16" s="7"/>
      <c r="B16" s="42"/>
      <c r="C16" s="27" t="s">
        <v>63</v>
      </c>
      <c r="D16" s="11">
        <v>496922.9</v>
      </c>
      <c r="E16" s="11">
        <v>-404952.6</v>
      </c>
      <c r="F16" s="11">
        <f t="shared" si="7"/>
        <v>91970.300000000047</v>
      </c>
      <c r="G16" s="11">
        <v>347405.5</v>
      </c>
      <c r="H16" s="11">
        <v>449859.7</v>
      </c>
      <c r="I16" s="11">
        <f t="shared" si="8"/>
        <v>797265.2</v>
      </c>
      <c r="J16" s="11">
        <v>0</v>
      </c>
      <c r="K16" s="11">
        <v>0</v>
      </c>
      <c r="L16" s="11">
        <f t="shared" si="9"/>
        <v>0</v>
      </c>
      <c r="M16" s="37"/>
    </row>
    <row r="17" spans="1:13" s="10" customFormat="1" ht="31.5" x14ac:dyDescent="0.25">
      <c r="A17" s="7"/>
      <c r="B17" s="41" t="s">
        <v>15</v>
      </c>
      <c r="C17" s="27" t="s">
        <v>58</v>
      </c>
      <c r="D17" s="11">
        <v>0</v>
      </c>
      <c r="E17" s="11">
        <v>17100</v>
      </c>
      <c r="F17" s="11">
        <f t="shared" si="7"/>
        <v>17100</v>
      </c>
      <c r="G17" s="11">
        <v>0</v>
      </c>
      <c r="H17" s="11">
        <v>360000</v>
      </c>
      <c r="I17" s="11">
        <f t="shared" si="8"/>
        <v>360000</v>
      </c>
      <c r="J17" s="11">
        <v>0</v>
      </c>
      <c r="K17" s="11">
        <v>0</v>
      </c>
      <c r="L17" s="11">
        <f t="shared" si="9"/>
        <v>0</v>
      </c>
      <c r="M17" s="9" t="s">
        <v>85</v>
      </c>
    </row>
    <row r="18" spans="1:13" s="10" customFormat="1" ht="50.25" customHeight="1" x14ac:dyDescent="0.25">
      <c r="A18" s="7"/>
      <c r="B18" s="42"/>
      <c r="C18" s="27" t="s">
        <v>61</v>
      </c>
      <c r="D18" s="11">
        <v>363809</v>
      </c>
      <c r="E18" s="11">
        <v>-110909</v>
      </c>
      <c r="F18" s="11">
        <f t="shared" si="7"/>
        <v>252900</v>
      </c>
      <c r="G18" s="11">
        <v>351590</v>
      </c>
      <c r="H18" s="11">
        <v>93809</v>
      </c>
      <c r="I18" s="11">
        <f t="shared" si="8"/>
        <v>445399</v>
      </c>
      <c r="J18" s="11">
        <v>0</v>
      </c>
      <c r="K18" s="11">
        <v>0</v>
      </c>
      <c r="L18" s="11">
        <f t="shared" si="9"/>
        <v>0</v>
      </c>
      <c r="M18" s="9" t="s">
        <v>82</v>
      </c>
    </row>
    <row r="19" spans="1:13" s="10" customFormat="1" ht="47.25" x14ac:dyDescent="0.25">
      <c r="A19" s="7"/>
      <c r="B19" s="27" t="s">
        <v>25</v>
      </c>
      <c r="C19" s="27" t="s">
        <v>26</v>
      </c>
      <c r="D19" s="11">
        <v>180000</v>
      </c>
      <c r="E19" s="11">
        <v>-75315.100000000006</v>
      </c>
      <c r="F19" s="11">
        <f t="shared" si="7"/>
        <v>104684.9</v>
      </c>
      <c r="G19" s="11">
        <v>287236.59999999998</v>
      </c>
      <c r="H19" s="11">
        <v>-52463.3</v>
      </c>
      <c r="I19" s="11">
        <f t="shared" si="8"/>
        <v>234773.3</v>
      </c>
      <c r="J19" s="11">
        <v>0</v>
      </c>
      <c r="K19" s="11">
        <v>0</v>
      </c>
      <c r="L19" s="11">
        <f t="shared" si="9"/>
        <v>0</v>
      </c>
      <c r="M19" s="12" t="s">
        <v>83</v>
      </c>
    </row>
    <row r="20" spans="1:13" s="10" customFormat="1" ht="94.5" x14ac:dyDescent="0.25">
      <c r="A20" s="7"/>
      <c r="B20" s="26" t="s">
        <v>59</v>
      </c>
      <c r="C20" s="27" t="s">
        <v>60</v>
      </c>
      <c r="D20" s="11">
        <v>143169.79999999999</v>
      </c>
      <c r="E20" s="11">
        <v>-45593.4</v>
      </c>
      <c r="F20" s="11">
        <f t="shared" si="7"/>
        <v>97576.4</v>
      </c>
      <c r="G20" s="11">
        <v>50913.3</v>
      </c>
      <c r="H20" s="11">
        <v>0</v>
      </c>
      <c r="I20" s="11">
        <f t="shared" si="8"/>
        <v>50913.3</v>
      </c>
      <c r="J20" s="11">
        <v>0</v>
      </c>
      <c r="K20" s="11">
        <v>0</v>
      </c>
      <c r="L20" s="11">
        <f t="shared" si="9"/>
        <v>0</v>
      </c>
      <c r="M20" s="12" t="s">
        <v>82</v>
      </c>
    </row>
    <row r="21" spans="1:13" s="10" customFormat="1" ht="47.25" x14ac:dyDescent="0.25">
      <c r="A21" s="7"/>
      <c r="B21" s="41" t="s">
        <v>13</v>
      </c>
      <c r="C21" s="27" t="s">
        <v>55</v>
      </c>
      <c r="D21" s="11">
        <v>606126.4</v>
      </c>
      <c r="E21" s="11">
        <v>-383758.89999999997</v>
      </c>
      <c r="F21" s="11">
        <f t="shared" si="7"/>
        <v>222367.50000000006</v>
      </c>
      <c r="G21" s="11">
        <v>0</v>
      </c>
      <c r="H21" s="11">
        <v>192185.9</v>
      </c>
      <c r="I21" s="11">
        <f t="shared" si="8"/>
        <v>192185.9</v>
      </c>
      <c r="J21" s="11">
        <v>0</v>
      </c>
      <c r="K21" s="11">
        <v>0</v>
      </c>
      <c r="L21" s="11">
        <f t="shared" si="9"/>
        <v>0</v>
      </c>
      <c r="M21" s="12" t="s">
        <v>82</v>
      </c>
    </row>
    <row r="22" spans="1:13" s="10" customFormat="1" ht="47.25" x14ac:dyDescent="0.25">
      <c r="A22" s="7"/>
      <c r="B22" s="42"/>
      <c r="C22" s="27" t="s">
        <v>65</v>
      </c>
      <c r="D22" s="11">
        <v>0</v>
      </c>
      <c r="E22" s="11">
        <v>0</v>
      </c>
      <c r="F22" s="11">
        <f t="shared" si="7"/>
        <v>0</v>
      </c>
      <c r="G22" s="11">
        <v>132803.1</v>
      </c>
      <c r="H22" s="11">
        <v>8435.7000000000007</v>
      </c>
      <c r="I22" s="11">
        <f t="shared" si="8"/>
        <v>141238.80000000002</v>
      </c>
      <c r="J22" s="11">
        <v>0</v>
      </c>
      <c r="K22" s="11">
        <v>0</v>
      </c>
      <c r="L22" s="11">
        <f t="shared" si="9"/>
        <v>0</v>
      </c>
      <c r="M22" s="12" t="s">
        <v>86</v>
      </c>
    </row>
    <row r="23" spans="1:13" s="10" customFormat="1" ht="31.5" x14ac:dyDescent="0.25">
      <c r="A23" s="7"/>
      <c r="B23" s="41" t="s">
        <v>27</v>
      </c>
      <c r="C23" s="27" t="s">
        <v>64</v>
      </c>
      <c r="D23" s="11">
        <v>5000</v>
      </c>
      <c r="E23" s="11">
        <v>-186.9</v>
      </c>
      <c r="F23" s="11">
        <f t="shared" si="7"/>
        <v>4813.1000000000004</v>
      </c>
      <c r="G23" s="11">
        <v>116751</v>
      </c>
      <c r="H23" s="11">
        <v>0</v>
      </c>
      <c r="I23" s="11">
        <f t="shared" si="8"/>
        <v>116751</v>
      </c>
      <c r="J23" s="11">
        <v>195000</v>
      </c>
      <c r="K23" s="11">
        <v>0</v>
      </c>
      <c r="L23" s="11">
        <f t="shared" si="9"/>
        <v>195000</v>
      </c>
      <c r="M23" s="12" t="s">
        <v>88</v>
      </c>
    </row>
    <row r="24" spans="1:13" s="10" customFormat="1" ht="47.25" x14ac:dyDescent="0.25">
      <c r="A24" s="7"/>
      <c r="B24" s="50"/>
      <c r="C24" s="27" t="s">
        <v>28</v>
      </c>
      <c r="D24" s="11">
        <v>4500</v>
      </c>
      <c r="E24" s="11">
        <v>-4500</v>
      </c>
      <c r="F24" s="11">
        <f t="shared" si="7"/>
        <v>0</v>
      </c>
      <c r="G24" s="11">
        <v>324286.59999999998</v>
      </c>
      <c r="H24" s="11">
        <v>-324286.59999999998</v>
      </c>
      <c r="I24" s="11">
        <f t="shared" si="8"/>
        <v>0</v>
      </c>
      <c r="J24" s="11">
        <v>317198.8</v>
      </c>
      <c r="K24" s="11">
        <v>-317198.8</v>
      </c>
      <c r="L24" s="11">
        <f t="shared" si="9"/>
        <v>0</v>
      </c>
      <c r="M24" s="12" t="s">
        <v>89</v>
      </c>
    </row>
    <row r="25" spans="1:13" s="10" customFormat="1" ht="47.25" x14ac:dyDescent="0.25">
      <c r="A25" s="7"/>
      <c r="B25" s="50"/>
      <c r="C25" s="27" t="s">
        <v>57</v>
      </c>
      <c r="D25" s="11">
        <v>62732</v>
      </c>
      <c r="E25" s="11">
        <v>7410.9</v>
      </c>
      <c r="F25" s="11">
        <f t="shared" si="7"/>
        <v>70142.899999999994</v>
      </c>
      <c r="G25" s="11">
        <v>0</v>
      </c>
      <c r="H25" s="11">
        <v>0</v>
      </c>
      <c r="I25" s="11">
        <f t="shared" si="8"/>
        <v>0</v>
      </c>
      <c r="J25" s="11">
        <v>0</v>
      </c>
      <c r="K25" s="11">
        <v>0</v>
      </c>
      <c r="L25" s="11">
        <f t="shared" si="9"/>
        <v>0</v>
      </c>
      <c r="M25" s="12" t="s">
        <v>90</v>
      </c>
    </row>
    <row r="26" spans="1:13" s="10" customFormat="1" ht="31.5" x14ac:dyDescent="0.25">
      <c r="A26" s="7"/>
      <c r="B26" s="41" t="s">
        <v>29</v>
      </c>
      <c r="C26" s="2" t="s">
        <v>30</v>
      </c>
      <c r="D26" s="11">
        <v>174133.7</v>
      </c>
      <c r="E26" s="11">
        <v>-168101.6</v>
      </c>
      <c r="F26" s="11">
        <f t="shared" si="7"/>
        <v>6032.1000000000058</v>
      </c>
      <c r="G26" s="11">
        <v>67353.2</v>
      </c>
      <c r="H26" s="11">
        <v>168101.6</v>
      </c>
      <c r="I26" s="11">
        <f t="shared" si="8"/>
        <v>235454.8</v>
      </c>
      <c r="J26" s="11">
        <v>376006.5</v>
      </c>
      <c r="K26" s="11">
        <v>-87064.2</v>
      </c>
      <c r="L26" s="11">
        <f t="shared" si="9"/>
        <v>288942.3</v>
      </c>
      <c r="M26" s="38" t="s">
        <v>82</v>
      </c>
    </row>
    <row r="27" spans="1:13" s="10" customFormat="1" ht="31.5" x14ac:dyDescent="0.25">
      <c r="A27" s="7"/>
      <c r="B27" s="42"/>
      <c r="C27" s="2" t="s">
        <v>56</v>
      </c>
      <c r="D27" s="11">
        <v>66740.899999999994</v>
      </c>
      <c r="E27" s="11">
        <v>-66740.899999999994</v>
      </c>
      <c r="F27" s="11">
        <f t="shared" si="7"/>
        <v>0</v>
      </c>
      <c r="G27" s="11">
        <v>0</v>
      </c>
      <c r="H27" s="11">
        <v>66740.899999999994</v>
      </c>
      <c r="I27" s="11">
        <f t="shared" si="8"/>
        <v>66740.899999999994</v>
      </c>
      <c r="J27" s="11">
        <v>0</v>
      </c>
      <c r="K27" s="11">
        <v>0</v>
      </c>
      <c r="L27" s="11">
        <f t="shared" si="9"/>
        <v>0</v>
      </c>
      <c r="M27" s="39"/>
    </row>
    <row r="28" spans="1:13" s="10" customFormat="1" ht="47.25" x14ac:dyDescent="0.25">
      <c r="A28" s="7"/>
      <c r="B28" s="27" t="s">
        <v>17</v>
      </c>
      <c r="C28" s="2" t="s">
        <v>66</v>
      </c>
      <c r="D28" s="11">
        <v>6195.3</v>
      </c>
      <c r="E28" s="11">
        <v>0</v>
      </c>
      <c r="F28" s="11">
        <f t="shared" si="7"/>
        <v>6195.3</v>
      </c>
      <c r="G28" s="11">
        <v>209456.6</v>
      </c>
      <c r="H28" s="11">
        <v>-53411.700000000012</v>
      </c>
      <c r="I28" s="11">
        <f t="shared" si="8"/>
        <v>156044.9</v>
      </c>
      <c r="J28" s="11">
        <v>0</v>
      </c>
      <c r="K28" s="11">
        <v>0</v>
      </c>
      <c r="L28" s="11">
        <f t="shared" si="9"/>
        <v>0</v>
      </c>
      <c r="M28" s="12" t="s">
        <v>83</v>
      </c>
    </row>
    <row r="29" spans="1:13" s="15" customFormat="1" x14ac:dyDescent="0.25">
      <c r="A29" s="13"/>
      <c r="B29" s="43" t="s">
        <v>40</v>
      </c>
      <c r="C29" s="43"/>
      <c r="D29" s="8">
        <v>0</v>
      </c>
      <c r="E29" s="8">
        <v>0</v>
      </c>
      <c r="F29" s="8">
        <f t="shared" si="7"/>
        <v>0</v>
      </c>
      <c r="G29" s="8">
        <v>12854.8</v>
      </c>
      <c r="H29" s="8">
        <v>0</v>
      </c>
      <c r="I29" s="8">
        <f t="shared" si="8"/>
        <v>12854.8</v>
      </c>
      <c r="J29" s="8">
        <v>187378.5</v>
      </c>
      <c r="K29" s="8">
        <v>0</v>
      </c>
      <c r="L29" s="8">
        <f t="shared" si="9"/>
        <v>187378.5</v>
      </c>
      <c r="M29" s="14"/>
    </row>
    <row r="30" spans="1:13" s="10" customFormat="1" x14ac:dyDescent="0.25">
      <c r="A30" s="7"/>
      <c r="B30" s="43" t="s">
        <v>31</v>
      </c>
      <c r="C30" s="43"/>
      <c r="D30" s="8">
        <f>D31</f>
        <v>143768.29999999999</v>
      </c>
      <c r="E30" s="8">
        <f t="shared" ref="E30:L30" si="10">E31</f>
        <v>3645.8999999999996</v>
      </c>
      <c r="F30" s="8">
        <f t="shared" si="10"/>
        <v>147414.19999999998</v>
      </c>
      <c r="G30" s="8">
        <f t="shared" si="10"/>
        <v>0</v>
      </c>
      <c r="H30" s="8">
        <f t="shared" si="10"/>
        <v>285000</v>
      </c>
      <c r="I30" s="8">
        <f t="shared" si="10"/>
        <v>285000</v>
      </c>
      <c r="J30" s="8">
        <f t="shared" si="10"/>
        <v>0</v>
      </c>
      <c r="K30" s="8">
        <f t="shared" si="10"/>
        <v>0</v>
      </c>
      <c r="L30" s="8">
        <f t="shared" si="10"/>
        <v>0</v>
      </c>
      <c r="M30" s="9"/>
    </row>
    <row r="31" spans="1:13" s="10" customFormat="1" x14ac:dyDescent="0.25">
      <c r="A31" s="7"/>
      <c r="B31" s="44" t="s">
        <v>32</v>
      </c>
      <c r="C31" s="44"/>
      <c r="D31" s="11">
        <v>143768.29999999999</v>
      </c>
      <c r="E31" s="11">
        <f>E32+E33</f>
        <v>3645.8999999999996</v>
      </c>
      <c r="F31" s="11">
        <f t="shared" si="7"/>
        <v>147414.19999999998</v>
      </c>
      <c r="G31" s="11">
        <v>0</v>
      </c>
      <c r="H31" s="11">
        <f>H32</f>
        <v>285000</v>
      </c>
      <c r="I31" s="11">
        <f t="shared" si="3"/>
        <v>285000</v>
      </c>
      <c r="J31" s="11">
        <v>0</v>
      </c>
      <c r="K31" s="11">
        <v>0</v>
      </c>
      <c r="L31" s="11">
        <f t="shared" si="9"/>
        <v>0</v>
      </c>
      <c r="M31" s="9"/>
    </row>
    <row r="32" spans="1:13" s="10" customFormat="1" ht="31.5" x14ac:dyDescent="0.25">
      <c r="A32" s="7"/>
      <c r="B32" s="27" t="s">
        <v>15</v>
      </c>
      <c r="C32" s="27" t="s">
        <v>67</v>
      </c>
      <c r="D32" s="11">
        <v>0</v>
      </c>
      <c r="E32" s="11">
        <v>18050</v>
      </c>
      <c r="F32" s="11">
        <f t="shared" si="7"/>
        <v>18050</v>
      </c>
      <c r="G32" s="11">
        <v>0</v>
      </c>
      <c r="H32" s="11">
        <v>285000</v>
      </c>
      <c r="I32" s="11">
        <f t="shared" si="3"/>
        <v>285000</v>
      </c>
      <c r="J32" s="11">
        <v>0</v>
      </c>
      <c r="K32" s="11">
        <v>0</v>
      </c>
      <c r="L32" s="11">
        <f t="shared" si="9"/>
        <v>0</v>
      </c>
      <c r="M32" s="1" t="s">
        <v>85</v>
      </c>
    </row>
    <row r="33" spans="1:13" s="10" customFormat="1" ht="47.25" x14ac:dyDescent="0.25">
      <c r="A33" s="7"/>
      <c r="B33" s="29" t="s">
        <v>108</v>
      </c>
      <c r="C33" s="29" t="s">
        <v>109</v>
      </c>
      <c r="D33" s="11">
        <v>143768.29999999999</v>
      </c>
      <c r="E33" s="11">
        <v>-14404.1</v>
      </c>
      <c r="F33" s="11">
        <f t="shared" si="7"/>
        <v>129364.19999999998</v>
      </c>
      <c r="G33" s="11">
        <v>0</v>
      </c>
      <c r="H33" s="11">
        <v>0</v>
      </c>
      <c r="I33" s="11">
        <f t="shared" si="3"/>
        <v>0</v>
      </c>
      <c r="J33" s="11">
        <v>0</v>
      </c>
      <c r="K33" s="11">
        <v>0</v>
      </c>
      <c r="L33" s="11">
        <f t="shared" si="9"/>
        <v>0</v>
      </c>
      <c r="M33" s="1" t="s">
        <v>82</v>
      </c>
    </row>
    <row r="34" spans="1:13" s="10" customFormat="1" x14ac:dyDescent="0.25">
      <c r="A34" s="7"/>
      <c r="B34" s="43" t="s">
        <v>53</v>
      </c>
      <c r="C34" s="43"/>
      <c r="D34" s="8">
        <f>D35</f>
        <v>512092.6</v>
      </c>
      <c r="E34" s="8">
        <f t="shared" ref="E34:L34" si="11">E35</f>
        <v>-57191.299999999988</v>
      </c>
      <c r="F34" s="8">
        <f t="shared" si="11"/>
        <v>454901.3</v>
      </c>
      <c r="G34" s="8">
        <f t="shared" si="11"/>
        <v>189213.9</v>
      </c>
      <c r="H34" s="8">
        <f t="shared" si="11"/>
        <v>0</v>
      </c>
      <c r="I34" s="8">
        <f t="shared" si="11"/>
        <v>189213.9</v>
      </c>
      <c r="J34" s="8">
        <f t="shared" si="11"/>
        <v>0</v>
      </c>
      <c r="K34" s="8">
        <f t="shared" si="11"/>
        <v>0</v>
      </c>
      <c r="L34" s="8">
        <f t="shared" si="11"/>
        <v>0</v>
      </c>
      <c r="M34" s="1"/>
    </row>
    <row r="35" spans="1:13" s="10" customFormat="1" x14ac:dyDescent="0.25">
      <c r="A35" s="7"/>
      <c r="B35" s="44" t="s">
        <v>2</v>
      </c>
      <c r="C35" s="44"/>
      <c r="D35" s="11">
        <v>512092.6</v>
      </c>
      <c r="E35" s="11">
        <f>E36+E37+E38+E39+E40+E41</f>
        <v>-57191.299999999988</v>
      </c>
      <c r="F35" s="11">
        <f>D35+E35</f>
        <v>454901.3</v>
      </c>
      <c r="G35" s="11">
        <v>189213.9</v>
      </c>
      <c r="H35" s="11">
        <f>H36+H37+H38+H39+H40+H41</f>
        <v>0</v>
      </c>
      <c r="I35" s="11">
        <f t="shared" si="3"/>
        <v>189213.9</v>
      </c>
      <c r="J35" s="11">
        <v>0</v>
      </c>
      <c r="K35" s="11">
        <f>K36+K37+K38+K39+K40+K41</f>
        <v>0</v>
      </c>
      <c r="L35" s="11">
        <f t="shared" si="9"/>
        <v>0</v>
      </c>
      <c r="M35" s="1"/>
    </row>
    <row r="36" spans="1:13" s="10" customFormat="1" x14ac:dyDescent="0.25">
      <c r="A36" s="7"/>
      <c r="B36" s="27" t="s">
        <v>14</v>
      </c>
      <c r="C36" s="27" t="s">
        <v>12</v>
      </c>
      <c r="D36" s="11">
        <v>20302.7</v>
      </c>
      <c r="E36" s="11">
        <v>-13978.4</v>
      </c>
      <c r="F36" s="11">
        <f>D36+E36</f>
        <v>6324.3000000000011</v>
      </c>
      <c r="G36" s="11">
        <v>0</v>
      </c>
      <c r="H36" s="11">
        <v>0</v>
      </c>
      <c r="I36" s="11">
        <f t="shared" si="3"/>
        <v>0</v>
      </c>
      <c r="J36" s="11">
        <v>0</v>
      </c>
      <c r="K36" s="11">
        <v>0</v>
      </c>
      <c r="L36" s="11">
        <f t="shared" si="9"/>
        <v>0</v>
      </c>
      <c r="M36" s="38" t="s">
        <v>82</v>
      </c>
    </row>
    <row r="37" spans="1:13" s="10" customFormat="1" ht="31.5" x14ac:dyDescent="0.25">
      <c r="A37" s="7"/>
      <c r="B37" s="27" t="s">
        <v>15</v>
      </c>
      <c r="C37" s="27" t="s">
        <v>70</v>
      </c>
      <c r="D37" s="11">
        <v>15000</v>
      </c>
      <c r="E37" s="11">
        <v>-9905.7000000000007</v>
      </c>
      <c r="F37" s="11">
        <f>D37+E37</f>
        <v>5094.2999999999993</v>
      </c>
      <c r="G37" s="11">
        <v>0</v>
      </c>
      <c r="H37" s="11">
        <v>0</v>
      </c>
      <c r="I37" s="11">
        <f t="shared" si="3"/>
        <v>0</v>
      </c>
      <c r="J37" s="11">
        <v>0</v>
      </c>
      <c r="K37" s="11">
        <v>0</v>
      </c>
      <c r="L37" s="11">
        <f t="shared" si="9"/>
        <v>0</v>
      </c>
      <c r="M37" s="40"/>
    </row>
    <row r="38" spans="1:13" s="10" customFormat="1" ht="47.25" x14ac:dyDescent="0.25">
      <c r="A38" s="7"/>
      <c r="B38" s="27" t="s">
        <v>68</v>
      </c>
      <c r="C38" s="27" t="s">
        <v>69</v>
      </c>
      <c r="D38" s="11">
        <v>50687.1</v>
      </c>
      <c r="E38" s="11">
        <v>-29847.8</v>
      </c>
      <c r="F38" s="11">
        <f t="shared" ref="F38:F41" si="12">D38+E38</f>
        <v>20839.3</v>
      </c>
      <c r="G38" s="11">
        <v>0</v>
      </c>
      <c r="H38" s="11">
        <v>0</v>
      </c>
      <c r="I38" s="11">
        <f t="shared" si="3"/>
        <v>0</v>
      </c>
      <c r="J38" s="11">
        <v>0</v>
      </c>
      <c r="K38" s="11">
        <v>0</v>
      </c>
      <c r="L38" s="11">
        <f t="shared" si="9"/>
        <v>0</v>
      </c>
      <c r="M38" s="40"/>
    </row>
    <row r="39" spans="1:13" s="10" customFormat="1" ht="47.25" x14ac:dyDescent="0.25">
      <c r="A39" s="7"/>
      <c r="B39" s="27" t="s">
        <v>17</v>
      </c>
      <c r="C39" s="27" t="s">
        <v>33</v>
      </c>
      <c r="D39" s="11">
        <v>16959.5</v>
      </c>
      <c r="E39" s="11">
        <v>-3459.5</v>
      </c>
      <c r="F39" s="11">
        <f t="shared" si="12"/>
        <v>13500</v>
      </c>
      <c r="G39" s="11">
        <v>0</v>
      </c>
      <c r="H39" s="11">
        <v>0</v>
      </c>
      <c r="I39" s="11">
        <f>G39+H39</f>
        <v>0</v>
      </c>
      <c r="J39" s="11">
        <v>0</v>
      </c>
      <c r="K39" s="11">
        <v>0</v>
      </c>
      <c r="L39" s="11">
        <f t="shared" si="9"/>
        <v>0</v>
      </c>
      <c r="M39" s="40"/>
    </row>
    <row r="40" spans="1:13" s="10" customFormat="1" ht="47.25" x14ac:dyDescent="0.25">
      <c r="A40" s="7"/>
      <c r="B40" s="41" t="s">
        <v>13</v>
      </c>
      <c r="C40" s="27" t="s">
        <v>54</v>
      </c>
      <c r="D40" s="11">
        <v>53117.2</v>
      </c>
      <c r="E40" s="11">
        <v>-8341.1</v>
      </c>
      <c r="F40" s="11">
        <f t="shared" si="12"/>
        <v>44776.1</v>
      </c>
      <c r="G40" s="11">
        <v>0</v>
      </c>
      <c r="H40" s="11">
        <v>0</v>
      </c>
      <c r="I40" s="11">
        <f>G40+H40</f>
        <v>0</v>
      </c>
      <c r="J40" s="11">
        <v>0</v>
      </c>
      <c r="K40" s="11">
        <v>0</v>
      </c>
      <c r="L40" s="11">
        <f>J40+K40</f>
        <v>0</v>
      </c>
      <c r="M40" s="39"/>
    </row>
    <row r="41" spans="1:13" s="10" customFormat="1" ht="47.25" x14ac:dyDescent="0.25">
      <c r="A41" s="7"/>
      <c r="B41" s="42"/>
      <c r="C41" s="27" t="s">
        <v>52</v>
      </c>
      <c r="D41" s="11">
        <v>43752.7</v>
      </c>
      <c r="E41" s="11">
        <v>8341.2000000000007</v>
      </c>
      <c r="F41" s="11">
        <f t="shared" si="12"/>
        <v>52093.899999999994</v>
      </c>
      <c r="G41" s="11">
        <v>0</v>
      </c>
      <c r="H41" s="11">
        <v>0</v>
      </c>
      <c r="I41" s="11">
        <f>G41+H41</f>
        <v>0</v>
      </c>
      <c r="J41" s="11">
        <v>0</v>
      </c>
      <c r="K41" s="11">
        <v>0</v>
      </c>
      <c r="L41" s="11">
        <f>J41+K41</f>
        <v>0</v>
      </c>
      <c r="M41" s="1" t="s">
        <v>87</v>
      </c>
    </row>
    <row r="42" spans="1:13" s="10" customFormat="1" ht="30.75" customHeight="1" x14ac:dyDescent="0.25">
      <c r="A42" s="7"/>
      <c r="B42" s="43" t="s">
        <v>35</v>
      </c>
      <c r="C42" s="43"/>
      <c r="D42" s="8">
        <f>D43</f>
        <v>667855.1</v>
      </c>
      <c r="E42" s="8">
        <f t="shared" ref="E42:L42" si="13">E43</f>
        <v>332500</v>
      </c>
      <c r="F42" s="8">
        <f t="shared" si="13"/>
        <v>1000355.1</v>
      </c>
      <c r="G42" s="8">
        <f t="shared" si="13"/>
        <v>579995.9</v>
      </c>
      <c r="H42" s="8">
        <f t="shared" si="13"/>
        <v>338200</v>
      </c>
      <c r="I42" s="8">
        <f t="shared" si="13"/>
        <v>918195.9</v>
      </c>
      <c r="J42" s="8">
        <f t="shared" si="13"/>
        <v>579995.9</v>
      </c>
      <c r="K42" s="8">
        <f t="shared" si="13"/>
        <v>0</v>
      </c>
      <c r="L42" s="8">
        <f t="shared" si="13"/>
        <v>579995.9</v>
      </c>
      <c r="M42" s="1"/>
    </row>
    <row r="43" spans="1:13" s="10" customFormat="1" ht="34.5" customHeight="1" x14ac:dyDescent="0.25">
      <c r="A43" s="7"/>
      <c r="B43" s="44" t="s">
        <v>1</v>
      </c>
      <c r="C43" s="44"/>
      <c r="D43" s="11">
        <f>628092.7+39762.4</f>
        <v>667855.1</v>
      </c>
      <c r="E43" s="11">
        <f>E44+E45+E46+E47+E48+E49+E50+E51+E52</f>
        <v>332500</v>
      </c>
      <c r="F43" s="11">
        <f>D43+E43</f>
        <v>1000355.1</v>
      </c>
      <c r="G43" s="11">
        <f>486930.2+93065.7</f>
        <v>579995.9</v>
      </c>
      <c r="H43" s="11">
        <f>H44+H45+H46+H47+H48+H49+H50+H51+H52</f>
        <v>338200</v>
      </c>
      <c r="I43" s="11">
        <f t="shared" si="3"/>
        <v>918195.9</v>
      </c>
      <c r="J43" s="11">
        <f>382401.8+197594.1</f>
        <v>579995.9</v>
      </c>
      <c r="K43" s="11">
        <f>K44+K45+K46+K47+K48+K49+K50+K51+K52</f>
        <v>0</v>
      </c>
      <c r="L43" s="11">
        <f t="shared" si="4"/>
        <v>579995.9</v>
      </c>
      <c r="M43" s="1"/>
    </row>
    <row r="44" spans="1:13" s="10" customFormat="1" ht="31.5" x14ac:dyDescent="0.25">
      <c r="A44" s="7"/>
      <c r="B44" s="27" t="s">
        <v>15</v>
      </c>
      <c r="C44" s="2" t="s">
        <v>76</v>
      </c>
      <c r="D44" s="11">
        <v>0</v>
      </c>
      <c r="E44" s="11">
        <v>7353</v>
      </c>
      <c r="F44" s="11">
        <f t="shared" ref="F44:F47" si="14">D44+E44</f>
        <v>7353</v>
      </c>
      <c r="G44" s="11">
        <v>0</v>
      </c>
      <c r="H44" s="11">
        <v>338200</v>
      </c>
      <c r="I44" s="11">
        <f t="shared" si="3"/>
        <v>338200</v>
      </c>
      <c r="J44" s="11">
        <v>0</v>
      </c>
      <c r="K44" s="11">
        <v>0</v>
      </c>
      <c r="L44" s="11">
        <f t="shared" si="4"/>
        <v>0</v>
      </c>
      <c r="M44" s="1" t="s">
        <v>85</v>
      </c>
    </row>
    <row r="45" spans="1:13" s="10" customFormat="1" ht="63" x14ac:dyDescent="0.25">
      <c r="A45" s="7"/>
      <c r="B45" s="27" t="s">
        <v>68</v>
      </c>
      <c r="C45" s="2" t="s">
        <v>71</v>
      </c>
      <c r="D45" s="11">
        <v>0</v>
      </c>
      <c r="E45" s="11">
        <v>26099.7</v>
      </c>
      <c r="F45" s="11">
        <f t="shared" si="14"/>
        <v>26099.7</v>
      </c>
      <c r="G45" s="11">
        <v>0</v>
      </c>
      <c r="H45" s="11">
        <v>0</v>
      </c>
      <c r="I45" s="11">
        <f t="shared" si="3"/>
        <v>0</v>
      </c>
      <c r="J45" s="11">
        <v>102359</v>
      </c>
      <c r="K45" s="11">
        <v>-102359</v>
      </c>
      <c r="L45" s="11">
        <f t="shared" si="4"/>
        <v>0</v>
      </c>
      <c r="M45" s="1" t="s">
        <v>91</v>
      </c>
    </row>
    <row r="46" spans="1:13" s="10" customFormat="1" ht="33.75" customHeight="1" x14ac:dyDescent="0.25">
      <c r="A46" s="7"/>
      <c r="B46" s="41" t="s">
        <v>36</v>
      </c>
      <c r="C46" s="2" t="s">
        <v>38</v>
      </c>
      <c r="D46" s="11">
        <v>0</v>
      </c>
      <c r="E46" s="11">
        <v>0</v>
      </c>
      <c r="F46" s="11">
        <f t="shared" si="14"/>
        <v>0</v>
      </c>
      <c r="G46" s="11">
        <v>137728.20000000001</v>
      </c>
      <c r="H46" s="11">
        <v>-39762.400000000001</v>
      </c>
      <c r="I46" s="11">
        <f t="shared" si="3"/>
        <v>97965.800000000017</v>
      </c>
      <c r="J46" s="11">
        <v>0</v>
      </c>
      <c r="K46" s="11">
        <v>0</v>
      </c>
      <c r="L46" s="11">
        <f t="shared" si="4"/>
        <v>0</v>
      </c>
      <c r="M46" s="38" t="s">
        <v>84</v>
      </c>
    </row>
    <row r="47" spans="1:13" s="10" customFormat="1" ht="33.75" customHeight="1" x14ac:dyDescent="0.25">
      <c r="A47" s="7"/>
      <c r="B47" s="42"/>
      <c r="C47" s="2" t="s">
        <v>75</v>
      </c>
      <c r="D47" s="11">
        <v>39762.400000000001</v>
      </c>
      <c r="E47" s="11">
        <v>28500</v>
      </c>
      <c r="F47" s="11">
        <f t="shared" si="14"/>
        <v>68262.399999999994</v>
      </c>
      <c r="G47" s="11">
        <f>96280.3+93065.7</f>
        <v>189346</v>
      </c>
      <c r="H47" s="11">
        <v>39762.400000000001</v>
      </c>
      <c r="I47" s="11">
        <f t="shared" si="3"/>
        <v>229108.4</v>
      </c>
      <c r="J47" s="11">
        <f>168474.4+197594.1</f>
        <v>366068.5</v>
      </c>
      <c r="K47" s="11">
        <v>-68262.399999999994</v>
      </c>
      <c r="L47" s="11">
        <f t="shared" si="4"/>
        <v>297806.09999999998</v>
      </c>
      <c r="M47" s="39"/>
    </row>
    <row r="48" spans="1:13" s="10" customFormat="1" ht="31.5" customHeight="1" x14ac:dyDescent="0.25">
      <c r="A48" s="7"/>
      <c r="B48" s="41" t="s">
        <v>5</v>
      </c>
      <c r="C48" s="2" t="s">
        <v>37</v>
      </c>
      <c r="D48" s="11">
        <v>412037.8</v>
      </c>
      <c r="E48" s="11">
        <v>-29146.799999999999</v>
      </c>
      <c r="F48" s="11">
        <f t="shared" ref="F48:F50" si="15">D48+E48</f>
        <v>382891</v>
      </c>
      <c r="G48" s="11">
        <v>176094</v>
      </c>
      <c r="H48" s="11">
        <v>0</v>
      </c>
      <c r="I48" s="11">
        <f t="shared" si="3"/>
        <v>176094</v>
      </c>
      <c r="J48" s="11">
        <v>0</v>
      </c>
      <c r="K48" s="11">
        <v>170621.4</v>
      </c>
      <c r="L48" s="11">
        <f t="shared" ref="L48:L50" si="16">J48+K48</f>
        <v>170621.4</v>
      </c>
      <c r="M48" s="1" t="s">
        <v>82</v>
      </c>
    </row>
    <row r="49" spans="1:13" s="10" customFormat="1" ht="31.5" x14ac:dyDescent="0.25">
      <c r="A49" s="7"/>
      <c r="B49" s="42"/>
      <c r="C49" s="2" t="s">
        <v>77</v>
      </c>
      <c r="D49" s="11">
        <v>0</v>
      </c>
      <c r="E49" s="11">
        <v>47946.400000000001</v>
      </c>
      <c r="F49" s="11">
        <f t="shared" si="15"/>
        <v>47946.400000000001</v>
      </c>
      <c r="G49" s="11">
        <v>0</v>
      </c>
      <c r="H49" s="11">
        <v>0</v>
      </c>
      <c r="I49" s="11">
        <f t="shared" si="3"/>
        <v>0</v>
      </c>
      <c r="J49" s="11">
        <v>0</v>
      </c>
      <c r="K49" s="11">
        <v>0</v>
      </c>
      <c r="L49" s="11">
        <f t="shared" si="16"/>
        <v>0</v>
      </c>
      <c r="M49" s="38" t="s">
        <v>92</v>
      </c>
    </row>
    <row r="50" spans="1:13" s="10" customFormat="1" ht="47.25" x14ac:dyDescent="0.25">
      <c r="A50" s="7"/>
      <c r="B50" s="41" t="s">
        <v>17</v>
      </c>
      <c r="C50" s="2" t="s">
        <v>73</v>
      </c>
      <c r="D50" s="11">
        <v>0</v>
      </c>
      <c r="E50" s="11">
        <v>62931.4</v>
      </c>
      <c r="F50" s="11">
        <f t="shared" si="15"/>
        <v>62931.4</v>
      </c>
      <c r="G50" s="11">
        <v>0</v>
      </c>
      <c r="H50" s="11">
        <v>0</v>
      </c>
      <c r="I50" s="11">
        <f t="shared" ref="I50" si="17">G50+H50</f>
        <v>0</v>
      </c>
      <c r="J50" s="11">
        <v>0</v>
      </c>
      <c r="K50" s="11">
        <v>0</v>
      </c>
      <c r="L50" s="11">
        <f t="shared" si="16"/>
        <v>0</v>
      </c>
      <c r="M50" s="40"/>
    </row>
    <row r="51" spans="1:13" s="10" customFormat="1" ht="31.5" x14ac:dyDescent="0.25">
      <c r="A51" s="7"/>
      <c r="B51" s="42"/>
      <c r="C51" s="2" t="s">
        <v>74</v>
      </c>
      <c r="D51" s="11">
        <v>0</v>
      </c>
      <c r="E51" s="11">
        <v>66946.2</v>
      </c>
      <c r="F51" s="11">
        <f t="shared" ref="F51" si="18">D51+E51</f>
        <v>66946.2</v>
      </c>
      <c r="G51" s="11">
        <v>0</v>
      </c>
      <c r="H51" s="11">
        <v>0</v>
      </c>
      <c r="I51" s="11">
        <f t="shared" ref="I51" si="19">G51+H51</f>
        <v>0</v>
      </c>
      <c r="J51" s="11">
        <v>0</v>
      </c>
      <c r="K51" s="11">
        <v>0</v>
      </c>
      <c r="L51" s="11">
        <f t="shared" ref="L51" si="20">J51+K51</f>
        <v>0</v>
      </c>
      <c r="M51" s="40"/>
    </row>
    <row r="52" spans="1:13" s="10" customFormat="1" ht="63" x14ac:dyDescent="0.25">
      <c r="A52" s="7"/>
      <c r="B52" s="27" t="s">
        <v>43</v>
      </c>
      <c r="C52" s="2" t="s">
        <v>72</v>
      </c>
      <c r="D52" s="11">
        <v>0</v>
      </c>
      <c r="E52" s="11">
        <v>121870.1</v>
      </c>
      <c r="F52" s="11">
        <f t="shared" ref="F52" si="21">D52+E52</f>
        <v>121870.1</v>
      </c>
      <c r="G52" s="11">
        <v>0</v>
      </c>
      <c r="H52" s="11">
        <v>0</v>
      </c>
      <c r="I52" s="11">
        <f t="shared" si="3"/>
        <v>0</v>
      </c>
      <c r="J52" s="11">
        <v>0</v>
      </c>
      <c r="K52" s="11">
        <v>0</v>
      </c>
      <c r="L52" s="11">
        <f t="shared" ref="L52" si="22">J52+K52</f>
        <v>0</v>
      </c>
      <c r="M52" s="39"/>
    </row>
    <row r="53" spans="1:13" s="10" customFormat="1" x14ac:dyDescent="0.25">
      <c r="A53" s="7"/>
      <c r="B53" s="43" t="s">
        <v>78</v>
      </c>
      <c r="C53" s="43"/>
      <c r="D53" s="8">
        <f>D54</f>
        <v>0</v>
      </c>
      <c r="E53" s="8">
        <f t="shared" ref="E53:L54" si="23">E54</f>
        <v>10000</v>
      </c>
      <c r="F53" s="8">
        <f t="shared" si="23"/>
        <v>10000</v>
      </c>
      <c r="G53" s="8">
        <f t="shared" si="23"/>
        <v>0</v>
      </c>
      <c r="H53" s="8">
        <f t="shared" si="23"/>
        <v>197000</v>
      </c>
      <c r="I53" s="8">
        <f t="shared" si="23"/>
        <v>197000</v>
      </c>
      <c r="J53" s="8">
        <f t="shared" si="23"/>
        <v>0</v>
      </c>
      <c r="K53" s="8">
        <f t="shared" si="23"/>
        <v>103500</v>
      </c>
      <c r="L53" s="8">
        <f t="shared" si="23"/>
        <v>103500</v>
      </c>
      <c r="M53" s="1"/>
    </row>
    <row r="54" spans="1:13" s="10" customFormat="1" x14ac:dyDescent="0.25">
      <c r="A54" s="7"/>
      <c r="B54" s="44" t="s">
        <v>79</v>
      </c>
      <c r="C54" s="44"/>
      <c r="D54" s="11">
        <f>D55</f>
        <v>0</v>
      </c>
      <c r="E54" s="11">
        <f t="shared" si="23"/>
        <v>10000</v>
      </c>
      <c r="F54" s="11">
        <f t="shared" si="23"/>
        <v>10000</v>
      </c>
      <c r="G54" s="11">
        <f t="shared" si="23"/>
        <v>0</v>
      </c>
      <c r="H54" s="11">
        <f t="shared" si="23"/>
        <v>197000</v>
      </c>
      <c r="I54" s="11">
        <f t="shared" si="23"/>
        <v>197000</v>
      </c>
      <c r="J54" s="11">
        <f t="shared" si="23"/>
        <v>0</v>
      </c>
      <c r="K54" s="11">
        <f t="shared" si="23"/>
        <v>103500</v>
      </c>
      <c r="L54" s="11">
        <f t="shared" si="23"/>
        <v>103500</v>
      </c>
      <c r="M54" s="1"/>
    </row>
    <row r="55" spans="1:13" s="10" customFormat="1" ht="78.75" x14ac:dyDescent="0.25">
      <c r="A55" s="7"/>
      <c r="B55" s="27" t="s">
        <v>29</v>
      </c>
      <c r="C55" s="2" t="s">
        <v>80</v>
      </c>
      <c r="D55" s="11">
        <v>0</v>
      </c>
      <c r="E55" s="11">
        <v>10000</v>
      </c>
      <c r="F55" s="11">
        <f>D55+E55</f>
        <v>10000</v>
      </c>
      <c r="G55" s="11">
        <v>0</v>
      </c>
      <c r="H55" s="11">
        <v>197000</v>
      </c>
      <c r="I55" s="11">
        <f>G55+H55</f>
        <v>197000</v>
      </c>
      <c r="J55" s="11">
        <v>0</v>
      </c>
      <c r="K55" s="11">
        <v>103500</v>
      </c>
      <c r="L55" s="11">
        <f>J55+K55</f>
        <v>103500</v>
      </c>
      <c r="M55" s="1" t="s">
        <v>93</v>
      </c>
    </row>
    <row r="56" spans="1:13" s="10" customFormat="1" ht="36" customHeight="1" x14ac:dyDescent="0.25">
      <c r="A56" s="7"/>
      <c r="B56" s="43" t="s">
        <v>41</v>
      </c>
      <c r="C56" s="43"/>
      <c r="D56" s="8">
        <f>D57</f>
        <v>677721.3</v>
      </c>
      <c r="E56" s="8">
        <f t="shared" ref="E56:L56" si="24">E57</f>
        <v>551855.69999999984</v>
      </c>
      <c r="F56" s="8">
        <f t="shared" si="24"/>
        <v>1229577</v>
      </c>
      <c r="G56" s="8">
        <f t="shared" si="24"/>
        <v>516641.5</v>
      </c>
      <c r="H56" s="8">
        <f t="shared" si="24"/>
        <v>521053.5</v>
      </c>
      <c r="I56" s="8">
        <f t="shared" si="24"/>
        <v>1037695</v>
      </c>
      <c r="J56" s="8">
        <f t="shared" si="24"/>
        <v>174529.3</v>
      </c>
      <c r="K56" s="8">
        <f t="shared" si="24"/>
        <v>0</v>
      </c>
      <c r="L56" s="8">
        <f t="shared" si="24"/>
        <v>174529.3</v>
      </c>
      <c r="M56" s="1"/>
    </row>
    <row r="57" spans="1:13" s="10" customFormat="1" ht="15.75" customHeight="1" x14ac:dyDescent="0.25">
      <c r="A57" s="7"/>
      <c r="B57" s="44" t="s">
        <v>0</v>
      </c>
      <c r="C57" s="44"/>
      <c r="D57" s="11">
        <v>677721.3</v>
      </c>
      <c r="E57" s="11">
        <f>SUM(E58:E69)</f>
        <v>551855.69999999984</v>
      </c>
      <c r="F57" s="11">
        <f t="shared" ref="F57" si="25">D57+E57</f>
        <v>1229577</v>
      </c>
      <c r="G57" s="11">
        <v>516641.5</v>
      </c>
      <c r="H57" s="11">
        <f>SUM(H58:H69)</f>
        <v>521053.5</v>
      </c>
      <c r="I57" s="11">
        <f t="shared" ref="I57" si="26">G57+H57</f>
        <v>1037695</v>
      </c>
      <c r="J57" s="11">
        <v>174529.3</v>
      </c>
      <c r="K57" s="11">
        <f>SUM(K58:K69)</f>
        <v>0</v>
      </c>
      <c r="L57" s="11">
        <f t="shared" ref="L57" si="27">J57+K57</f>
        <v>174529.3</v>
      </c>
      <c r="M57" s="1"/>
    </row>
    <row r="58" spans="1:13" ht="47.25" x14ac:dyDescent="0.25">
      <c r="B58" s="30" t="s">
        <v>42</v>
      </c>
      <c r="C58" s="2" t="s">
        <v>45</v>
      </c>
      <c r="D58" s="11">
        <v>38517.9</v>
      </c>
      <c r="E58" s="11">
        <v>44724.2</v>
      </c>
      <c r="F58" s="11">
        <f t="shared" ref="F58:F69" si="28">D58+E58</f>
        <v>83242.100000000006</v>
      </c>
      <c r="G58" s="11">
        <v>0</v>
      </c>
      <c r="H58" s="11"/>
      <c r="I58" s="11">
        <f t="shared" si="3"/>
        <v>0</v>
      </c>
      <c r="J58" s="11">
        <v>0</v>
      </c>
      <c r="K58" s="11"/>
      <c r="L58" s="11">
        <f t="shared" si="4"/>
        <v>0</v>
      </c>
      <c r="M58" s="31" t="s">
        <v>94</v>
      </c>
    </row>
    <row r="59" spans="1:13" ht="47.25" x14ac:dyDescent="0.25">
      <c r="B59" s="33" t="s">
        <v>14</v>
      </c>
      <c r="C59" s="2" t="s">
        <v>46</v>
      </c>
      <c r="D59" s="11">
        <v>66054.7</v>
      </c>
      <c r="E59" s="11">
        <v>111456.3</v>
      </c>
      <c r="F59" s="11">
        <f t="shared" si="28"/>
        <v>177511</v>
      </c>
      <c r="G59" s="11">
        <v>0</v>
      </c>
      <c r="H59" s="11"/>
      <c r="I59" s="11">
        <f t="shared" si="3"/>
        <v>0</v>
      </c>
      <c r="J59" s="11">
        <v>0</v>
      </c>
      <c r="K59" s="11"/>
      <c r="L59" s="11">
        <f t="shared" si="4"/>
        <v>0</v>
      </c>
      <c r="M59" s="1" t="s">
        <v>95</v>
      </c>
    </row>
    <row r="60" spans="1:13" ht="63" x14ac:dyDescent="0.25">
      <c r="B60" s="33"/>
      <c r="C60" s="2" t="s">
        <v>47</v>
      </c>
      <c r="D60" s="11">
        <v>26296</v>
      </c>
      <c r="E60" s="11">
        <v>159596.6</v>
      </c>
      <c r="F60" s="11">
        <f t="shared" si="28"/>
        <v>185892.6</v>
      </c>
      <c r="G60" s="11">
        <v>123750</v>
      </c>
      <c r="H60" s="11"/>
      <c r="I60" s="11">
        <f t="shared" si="3"/>
        <v>123750</v>
      </c>
      <c r="J60" s="11">
        <v>57169</v>
      </c>
      <c r="K60" s="11"/>
      <c r="L60" s="11">
        <f t="shared" si="4"/>
        <v>57169</v>
      </c>
      <c r="M60" s="1" t="s">
        <v>96</v>
      </c>
    </row>
    <row r="61" spans="1:13" ht="47.25" x14ac:dyDescent="0.25">
      <c r="B61" s="30" t="s">
        <v>15</v>
      </c>
      <c r="C61" s="2" t="s">
        <v>97</v>
      </c>
      <c r="D61" s="11">
        <v>0</v>
      </c>
      <c r="E61" s="11">
        <v>216000</v>
      </c>
      <c r="F61" s="11">
        <f t="shared" si="28"/>
        <v>216000</v>
      </c>
      <c r="G61" s="11">
        <v>0</v>
      </c>
      <c r="H61" s="11">
        <v>521053.5</v>
      </c>
      <c r="I61" s="11">
        <f t="shared" si="3"/>
        <v>521053.5</v>
      </c>
      <c r="J61" s="11">
        <v>0</v>
      </c>
      <c r="K61" s="11"/>
      <c r="L61" s="11">
        <f t="shared" si="4"/>
        <v>0</v>
      </c>
      <c r="M61" s="31" t="s">
        <v>98</v>
      </c>
    </row>
    <row r="62" spans="1:13" ht="63" x14ac:dyDescent="0.25">
      <c r="B62" s="33" t="s">
        <v>13</v>
      </c>
      <c r="C62" s="2" t="s">
        <v>52</v>
      </c>
      <c r="D62" s="11">
        <v>31863.1</v>
      </c>
      <c r="E62" s="11">
        <v>-13407.2</v>
      </c>
      <c r="F62" s="11">
        <f t="shared" si="28"/>
        <v>18455.899999999998</v>
      </c>
      <c r="G62" s="11">
        <v>62215</v>
      </c>
      <c r="H62" s="11"/>
      <c r="I62" s="11">
        <f t="shared" si="3"/>
        <v>62215</v>
      </c>
      <c r="J62" s="11">
        <v>0</v>
      </c>
      <c r="K62" s="11"/>
      <c r="L62" s="11">
        <f t="shared" si="4"/>
        <v>0</v>
      </c>
      <c r="M62" s="1" t="s">
        <v>99</v>
      </c>
    </row>
    <row r="63" spans="1:13" ht="47.25" x14ac:dyDescent="0.25">
      <c r="B63" s="33"/>
      <c r="C63" s="2" t="s">
        <v>51</v>
      </c>
      <c r="D63" s="11">
        <v>23383.3</v>
      </c>
      <c r="E63" s="11">
        <v>13407.2</v>
      </c>
      <c r="F63" s="11">
        <f t="shared" si="28"/>
        <v>36790.5</v>
      </c>
      <c r="G63" s="11">
        <v>75443.600000000006</v>
      </c>
      <c r="H63" s="11"/>
      <c r="I63" s="11">
        <f t="shared" si="3"/>
        <v>75443.600000000006</v>
      </c>
      <c r="J63" s="11">
        <v>0</v>
      </c>
      <c r="K63" s="11"/>
      <c r="L63" s="11">
        <f t="shared" si="4"/>
        <v>0</v>
      </c>
      <c r="M63" s="1" t="s">
        <v>100</v>
      </c>
    </row>
    <row r="64" spans="1:13" ht="47.25" x14ac:dyDescent="0.25">
      <c r="B64" s="33" t="s">
        <v>34</v>
      </c>
      <c r="C64" s="2" t="s">
        <v>101</v>
      </c>
      <c r="D64" s="11">
        <v>28817</v>
      </c>
      <c r="E64" s="11">
        <v>327.9</v>
      </c>
      <c r="F64" s="11">
        <f t="shared" si="28"/>
        <v>29144.9</v>
      </c>
      <c r="G64" s="11"/>
      <c r="H64" s="11"/>
      <c r="I64" s="11">
        <f t="shared" si="3"/>
        <v>0</v>
      </c>
      <c r="J64" s="11"/>
      <c r="K64" s="11"/>
      <c r="L64" s="11">
        <f t="shared" si="4"/>
        <v>0</v>
      </c>
      <c r="M64" s="1" t="s">
        <v>100</v>
      </c>
    </row>
    <row r="65" spans="2:13" ht="47.25" x14ac:dyDescent="0.25">
      <c r="B65" s="33"/>
      <c r="C65" s="2" t="s">
        <v>50</v>
      </c>
      <c r="D65" s="11">
        <v>0</v>
      </c>
      <c r="E65" s="11">
        <v>3551.7</v>
      </c>
      <c r="F65" s="11">
        <f t="shared" si="28"/>
        <v>3551.7</v>
      </c>
      <c r="G65" s="11">
        <v>32714.3</v>
      </c>
      <c r="H65" s="11"/>
      <c r="I65" s="11">
        <f t="shared" si="3"/>
        <v>32714.3</v>
      </c>
      <c r="J65" s="11">
        <v>0</v>
      </c>
      <c r="K65" s="11"/>
      <c r="L65" s="11">
        <f t="shared" si="4"/>
        <v>0</v>
      </c>
      <c r="M65" s="31" t="s">
        <v>102</v>
      </c>
    </row>
    <row r="66" spans="2:13" ht="47.25" x14ac:dyDescent="0.25">
      <c r="B66" s="30" t="s">
        <v>68</v>
      </c>
      <c r="C66" s="2" t="s">
        <v>103</v>
      </c>
      <c r="D66" s="11">
        <v>9595</v>
      </c>
      <c r="E66" s="11">
        <v>3895</v>
      </c>
      <c r="F66" s="11">
        <f t="shared" si="28"/>
        <v>13490</v>
      </c>
      <c r="G66" s="11">
        <v>9595</v>
      </c>
      <c r="H66" s="11"/>
      <c r="I66" s="11">
        <f t="shared" si="3"/>
        <v>9595</v>
      </c>
      <c r="J66" s="11">
        <v>0</v>
      </c>
      <c r="K66" s="11"/>
      <c r="L66" s="11">
        <f t="shared" si="4"/>
        <v>0</v>
      </c>
      <c r="M66" s="1" t="s">
        <v>100</v>
      </c>
    </row>
    <row r="67" spans="2:13" ht="47.25" x14ac:dyDescent="0.25">
      <c r="B67" s="30" t="s">
        <v>29</v>
      </c>
      <c r="C67" s="2" t="s">
        <v>49</v>
      </c>
      <c r="D67" s="11">
        <v>2207</v>
      </c>
      <c r="E67" s="11">
        <v>38503.699999999997</v>
      </c>
      <c r="F67" s="11">
        <f t="shared" si="28"/>
        <v>40710.699999999997</v>
      </c>
      <c r="G67" s="11">
        <v>0</v>
      </c>
      <c r="H67" s="11"/>
      <c r="I67" s="11">
        <f t="shared" si="3"/>
        <v>0</v>
      </c>
      <c r="J67" s="11">
        <v>0</v>
      </c>
      <c r="K67" s="11"/>
      <c r="L67" s="11">
        <f t="shared" si="4"/>
        <v>0</v>
      </c>
      <c r="M67" s="1" t="s">
        <v>104</v>
      </c>
    </row>
    <row r="68" spans="2:13" ht="63" x14ac:dyDescent="0.25">
      <c r="B68" s="34" t="s">
        <v>43</v>
      </c>
      <c r="C68" s="2" t="s">
        <v>48</v>
      </c>
      <c r="D68" s="11">
        <v>103138.6</v>
      </c>
      <c r="E68" s="11">
        <v>-39265.300000000003</v>
      </c>
      <c r="F68" s="11">
        <f t="shared" si="28"/>
        <v>63873.3</v>
      </c>
      <c r="G68" s="11">
        <v>51597.2</v>
      </c>
      <c r="H68" s="11"/>
      <c r="I68" s="11">
        <f t="shared" si="3"/>
        <v>51597.2</v>
      </c>
      <c r="J68" s="11">
        <v>0</v>
      </c>
      <c r="K68" s="11"/>
      <c r="L68" s="11">
        <f t="shared" si="4"/>
        <v>0</v>
      </c>
      <c r="M68" s="1" t="s">
        <v>105</v>
      </c>
    </row>
    <row r="69" spans="2:13" ht="31.5" x14ac:dyDescent="0.25">
      <c r="B69" s="35"/>
      <c r="C69" s="2" t="s">
        <v>106</v>
      </c>
      <c r="D69" s="11">
        <v>0</v>
      </c>
      <c r="E69" s="11">
        <v>13065.6</v>
      </c>
      <c r="F69" s="11">
        <f t="shared" si="28"/>
        <v>13065.6</v>
      </c>
      <c r="G69" s="11"/>
      <c r="H69" s="11"/>
      <c r="I69" s="11">
        <f t="shared" si="3"/>
        <v>0</v>
      </c>
      <c r="J69" s="11">
        <v>0</v>
      </c>
      <c r="K69" s="11"/>
      <c r="L69" s="11">
        <f t="shared" si="4"/>
        <v>0</v>
      </c>
      <c r="M69" s="31" t="s">
        <v>107</v>
      </c>
    </row>
  </sheetData>
  <autoFilter ref="A7:HY57">
    <filterColumn colId="1" showButton="0"/>
  </autoFilter>
  <mergeCells count="41">
    <mergeCell ref="M11:M12"/>
    <mergeCell ref="B8:C8"/>
    <mergeCell ref="B3:M4"/>
    <mergeCell ref="B6:C7"/>
    <mergeCell ref="B57:C57"/>
    <mergeCell ref="B43:C43"/>
    <mergeCell ref="B56:C56"/>
    <mergeCell ref="B42:C42"/>
    <mergeCell ref="B35:C35"/>
    <mergeCell ref="B9:C9"/>
    <mergeCell ref="B10:C10"/>
    <mergeCell ref="D6:F6"/>
    <mergeCell ref="B30:C30"/>
    <mergeCell ref="B31:C31"/>
    <mergeCell ref="B40:B41"/>
    <mergeCell ref="B50:B51"/>
    <mergeCell ref="J6:L6"/>
    <mergeCell ref="B11:B12"/>
    <mergeCell ref="G6:I6"/>
    <mergeCell ref="B34:C34"/>
    <mergeCell ref="B13:C13"/>
    <mergeCell ref="B29:C29"/>
    <mergeCell ref="B23:B25"/>
    <mergeCell ref="B14:C14"/>
    <mergeCell ref="B26:B27"/>
    <mergeCell ref="B17:B18"/>
    <mergeCell ref="B15:B16"/>
    <mergeCell ref="B21:B22"/>
    <mergeCell ref="B59:B60"/>
    <mergeCell ref="B62:B63"/>
    <mergeCell ref="B64:B65"/>
    <mergeCell ref="B68:B69"/>
    <mergeCell ref="M15:M16"/>
    <mergeCell ref="M26:M27"/>
    <mergeCell ref="M36:M40"/>
    <mergeCell ref="M46:M47"/>
    <mergeCell ref="M49:M52"/>
    <mergeCell ref="B46:B47"/>
    <mergeCell ref="B48:B49"/>
    <mergeCell ref="B53:C53"/>
    <mergeCell ref="B54:C54"/>
  </mergeCells>
  <pageMargins left="0.39370078740157483" right="0.39370078740157483" top="0.15748031496062992" bottom="0.15748031496062992" header="0.15748031496062992" footer="0.15748031496062992"/>
  <pageSetup paperSize="9" scale="49" firstPageNumber="3068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Шубная  Юлия  Петровна</cp:lastModifiedBy>
  <cp:lastPrinted>2019-08-30T14:12:47Z</cp:lastPrinted>
  <dcterms:created xsi:type="dcterms:W3CDTF">2017-09-12T11:32:26Z</dcterms:created>
  <dcterms:modified xsi:type="dcterms:W3CDTF">2019-08-30T14:13:11Z</dcterms:modified>
</cp:coreProperties>
</file>